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omments6.xml" ContentType="application/vnd.openxmlformats-officedocument.spreadsheetml.comments+xml"/>
  <Default Extension="emf" ContentType="image/x-emf"/>
  <Override PartName="/xl/comments7.xml" ContentType="application/vnd.openxmlformats-officedocument.spreadsheetml.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200" windowHeight="11985" tabRatio="472" firstSheet="5" activeTab="9"/>
  </bookViews>
  <sheets>
    <sheet name=" Recepcionista 40 horas" sheetId="3" r:id="rId1"/>
    <sheet name="Auxiliar de Secretaria 40 horas" sheetId="10" r:id="rId2"/>
    <sheet name="Auxiliar de Secretaria 40 hora " sheetId="11" r:id="rId3"/>
    <sheet name="Auxiliar d eSecretaria 30 horas" sheetId="12" r:id="rId4"/>
    <sheet name="Auxiliar de Secretaria 30 horas" sheetId="13" r:id="rId5"/>
    <sheet name="Motorista Auxiliar 40 horas" sheetId="14" r:id="rId6"/>
    <sheet name="Uniformes" sheetId="9" r:id="rId7"/>
    <sheet name="Resumo-Custo " sheetId="15" r:id="rId8"/>
    <sheet name="Proposta" sheetId="7" r:id="rId9"/>
    <sheet name="Planilha em Branco do Licitante" sheetId="16" r:id="rId10"/>
  </sheets>
  <definedNames>
    <definedName name="_xlnm.Print_Area" localSheetId="0">' Recepcionista 40 horas'!$A$1:$D$159</definedName>
    <definedName name="_xlnm.Print_Area" localSheetId="8">Proposta!$A$1:$G$80</definedName>
  </definedNames>
  <calcPr calcId="12451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6" i="16"/>
  <c r="C111"/>
  <c r="C112" s="1"/>
  <c r="C119" s="1"/>
  <c r="J56"/>
  <c r="I56"/>
  <c r="J39"/>
  <c r="J37"/>
  <c r="J34"/>
  <c r="J29"/>
  <c r="C24" i="13"/>
  <c r="C25"/>
  <c r="C30" s="1"/>
  <c r="C27"/>
  <c r="C28"/>
  <c r="C41"/>
  <c r="C43" s="1"/>
  <c r="C56"/>
  <c r="I56"/>
  <c r="D64"/>
  <c r="D69" s="1"/>
  <c r="C78" s="1"/>
  <c r="D65"/>
  <c r="C86"/>
  <c r="C91" s="1"/>
  <c r="C87"/>
  <c r="C89"/>
  <c r="C90"/>
  <c r="C100"/>
  <c r="C101"/>
  <c r="C103"/>
  <c r="C111"/>
  <c r="C112" s="1"/>
  <c r="C119" s="1"/>
  <c r="J30" i="16" l="1"/>
  <c r="J31" s="1"/>
  <c r="J32" s="1"/>
  <c r="D42" i="13"/>
  <c r="C152"/>
  <c r="D41"/>
  <c r="D105"/>
  <c r="D87"/>
  <c r="D90"/>
  <c r="C106"/>
  <c r="C152" i="16" l="1"/>
  <c r="J33"/>
  <c r="J35" s="1"/>
  <c r="J40"/>
  <c r="D43" i="13"/>
  <c r="G168" i="3"/>
  <c r="C26" i="15"/>
  <c r="C46" i="16" l="1"/>
  <c r="C76" i="13"/>
  <c r="D88"/>
  <c r="C46"/>
  <c r="C111" i="14"/>
  <c r="C112" s="1"/>
  <c r="C119" s="1"/>
  <c r="C103"/>
  <c r="C106" s="1"/>
  <c r="C101"/>
  <c r="C100"/>
  <c r="C89"/>
  <c r="C90" s="1"/>
  <c r="C86"/>
  <c r="D65"/>
  <c r="J56"/>
  <c r="I56"/>
  <c r="C56"/>
  <c r="C43"/>
  <c r="C41"/>
  <c r="J39"/>
  <c r="J37"/>
  <c r="J34"/>
  <c r="C28"/>
  <c r="C27"/>
  <c r="C24"/>
  <c r="J29" s="1"/>
  <c r="J56" i="13"/>
  <c r="J37"/>
  <c r="J39" s="1"/>
  <c r="J34"/>
  <c r="J29"/>
  <c r="C111" i="12"/>
  <c r="C112" s="1"/>
  <c r="C119" s="1"/>
  <c r="C103"/>
  <c r="C101"/>
  <c r="C100"/>
  <c r="C106" s="1"/>
  <c r="C89"/>
  <c r="C87"/>
  <c r="C86"/>
  <c r="D65"/>
  <c r="J56"/>
  <c r="I56"/>
  <c r="C56"/>
  <c r="C90" s="1"/>
  <c r="C43"/>
  <c r="C41"/>
  <c r="J39"/>
  <c r="J37"/>
  <c r="J34"/>
  <c r="C28"/>
  <c r="C27"/>
  <c r="C24"/>
  <c r="D64" s="1"/>
  <c r="D69" s="1"/>
  <c r="C78" s="1"/>
  <c r="C112" i="11"/>
  <c r="C119" s="1"/>
  <c r="C111"/>
  <c r="C103"/>
  <c r="C106" s="1"/>
  <c r="C101"/>
  <c r="C100"/>
  <c r="C89"/>
  <c r="C86"/>
  <c r="D65"/>
  <c r="J56"/>
  <c r="I56"/>
  <c r="C56"/>
  <c r="C90" s="1"/>
  <c r="C43"/>
  <c r="C41"/>
  <c r="J37"/>
  <c r="J39" s="1"/>
  <c r="J34"/>
  <c r="C28"/>
  <c r="C27"/>
  <c r="C24"/>
  <c r="D64" s="1"/>
  <c r="D69" s="1"/>
  <c r="C78" s="1"/>
  <c r="C83" i="16" l="1"/>
  <c r="D51" i="13"/>
  <c r="D49"/>
  <c r="D53"/>
  <c r="D48"/>
  <c r="D52"/>
  <c r="D55"/>
  <c r="C83" s="1"/>
  <c r="D86" s="1"/>
  <c r="D50"/>
  <c r="D54"/>
  <c r="C25" i="14"/>
  <c r="D64"/>
  <c r="D69" s="1"/>
  <c r="C78" s="1"/>
  <c r="C87"/>
  <c r="J30" i="13"/>
  <c r="J31" s="1"/>
  <c r="J32" s="1"/>
  <c r="C91" i="12"/>
  <c r="J29"/>
  <c r="J31" s="1"/>
  <c r="J32" s="1"/>
  <c r="J33" s="1"/>
  <c r="J35" s="1"/>
  <c r="C25"/>
  <c r="J30" s="1"/>
  <c r="C91" i="11"/>
  <c r="J29"/>
  <c r="C87"/>
  <c r="C25"/>
  <c r="J30" s="1"/>
  <c r="D56" i="13" l="1"/>
  <c r="C30" i="14"/>
  <c r="J30"/>
  <c r="J31" s="1"/>
  <c r="J32" s="1"/>
  <c r="D87"/>
  <c r="C91"/>
  <c r="J33" i="13"/>
  <c r="J35" s="1"/>
  <c r="J40"/>
  <c r="C30" i="12"/>
  <c r="J40"/>
  <c r="C30" i="11"/>
  <c r="J31"/>
  <c r="J32" s="1"/>
  <c r="D87"/>
  <c r="C77" i="13" l="1"/>
  <c r="C79" s="1"/>
  <c r="D104"/>
  <c r="J40" i="14"/>
  <c r="J33"/>
  <c r="J35" s="1"/>
  <c r="C152"/>
  <c r="D42"/>
  <c r="D105"/>
  <c r="D90"/>
  <c r="D41"/>
  <c r="D43" s="1"/>
  <c r="D88" s="1"/>
  <c r="C46"/>
  <c r="C152" i="12"/>
  <c r="D105"/>
  <c r="D42"/>
  <c r="D41"/>
  <c r="D90"/>
  <c r="D87"/>
  <c r="J33" i="11"/>
  <c r="J35" s="1"/>
  <c r="J40"/>
  <c r="C152"/>
  <c r="D105"/>
  <c r="D42"/>
  <c r="D41"/>
  <c r="D90"/>
  <c r="C153" i="16" l="1"/>
  <c r="C84"/>
  <c r="C154" s="1"/>
  <c r="C153" i="13"/>
  <c r="C84"/>
  <c r="D89" s="1"/>
  <c r="D91" s="1"/>
  <c r="C154" s="1"/>
  <c r="C76" i="14"/>
  <c r="D49"/>
  <c r="D54"/>
  <c r="D50"/>
  <c r="D55"/>
  <c r="C83" s="1"/>
  <c r="D86" s="1"/>
  <c r="D51"/>
  <c r="D52"/>
  <c r="D48"/>
  <c r="D53"/>
  <c r="D43" i="12"/>
  <c r="D43" i="11"/>
  <c r="C109" i="16" l="1"/>
  <c r="J115" s="1"/>
  <c r="J116" s="1"/>
  <c r="J117" s="1"/>
  <c r="D102" i="13"/>
  <c r="C109"/>
  <c r="D103"/>
  <c r="D101"/>
  <c r="D100"/>
  <c r="D56" i="14"/>
  <c r="C76" i="12"/>
  <c r="C46"/>
  <c r="D88"/>
  <c r="C76" i="11"/>
  <c r="D88"/>
  <c r="C46"/>
  <c r="C118" i="16" l="1"/>
  <c r="C120" s="1"/>
  <c r="D106" i="13"/>
  <c r="C118" s="1"/>
  <c r="C120" s="1"/>
  <c r="C77" i="14"/>
  <c r="C79" s="1"/>
  <c r="D104"/>
  <c r="D52" i="12"/>
  <c r="D48"/>
  <c r="D53"/>
  <c r="D49"/>
  <c r="D54"/>
  <c r="D50"/>
  <c r="D55"/>
  <c r="C83" s="1"/>
  <c r="D86" s="1"/>
  <c r="D51"/>
  <c r="D52" i="11"/>
  <c r="D48"/>
  <c r="D49"/>
  <c r="D53"/>
  <c r="D54"/>
  <c r="D50"/>
  <c r="D55"/>
  <c r="C83" s="1"/>
  <c r="D86" s="1"/>
  <c r="D51"/>
  <c r="C155" i="16" l="1"/>
  <c r="C157" s="1"/>
  <c r="C134"/>
  <c r="C155" i="13"/>
  <c r="C153" i="14"/>
  <c r="C84"/>
  <c r="D89" s="1"/>
  <c r="D91" s="1"/>
  <c r="C154" s="1"/>
  <c r="J115" i="13"/>
  <c r="J116" s="1"/>
  <c r="J117" s="1"/>
  <c r="D56" i="12"/>
  <c r="D56" i="11"/>
  <c r="C109" i="14" l="1"/>
  <c r="J115" s="1"/>
  <c r="J116" s="1"/>
  <c r="J117" s="1"/>
  <c r="D101"/>
  <c r="D103"/>
  <c r="D100"/>
  <c r="D102"/>
  <c r="C77" i="12"/>
  <c r="C79" s="1"/>
  <c r="D104"/>
  <c r="C77" i="11"/>
  <c r="C79" s="1"/>
  <c r="D104"/>
  <c r="C135" i="16" l="1"/>
  <c r="D106" i="14"/>
  <c r="C118" s="1"/>
  <c r="C120" s="1"/>
  <c r="C155" s="1"/>
  <c r="C153" i="12"/>
  <c r="D101"/>
  <c r="C84"/>
  <c r="D89" s="1"/>
  <c r="D91" s="1"/>
  <c r="C154" s="1"/>
  <c r="C153" i="11"/>
  <c r="D102"/>
  <c r="D101"/>
  <c r="C109"/>
  <c r="J115" s="1"/>
  <c r="J116" s="1"/>
  <c r="J117" s="1"/>
  <c r="C84"/>
  <c r="D89" s="1"/>
  <c r="D91" s="1"/>
  <c r="C154" s="1"/>
  <c r="D102" i="12" l="1"/>
  <c r="D100"/>
  <c r="D106" s="1"/>
  <c r="C118" s="1"/>
  <c r="C120" s="1"/>
  <c r="C155" s="1"/>
  <c r="D103"/>
  <c r="C109"/>
  <c r="J115" s="1"/>
  <c r="J116" s="1"/>
  <c r="J117" s="1"/>
  <c r="D103" i="11"/>
  <c r="D100"/>
  <c r="C136" i="16" l="1"/>
  <c r="D106" i="11"/>
  <c r="C118" s="1"/>
  <c r="C120" s="1"/>
  <c r="C155" l="1"/>
  <c r="C158" i="16" l="1"/>
  <c r="C159" s="1"/>
  <c r="C168" s="1"/>
  <c r="E168" s="1"/>
  <c r="H168" s="1"/>
  <c r="C177" s="1"/>
  <c r="C178" s="1"/>
  <c r="C111" i="10"/>
  <c r="C112" s="1"/>
  <c r="C119" s="1"/>
  <c r="C103"/>
  <c r="C101"/>
  <c r="C100"/>
  <c r="C89"/>
  <c r="C90" s="1"/>
  <c r="C86"/>
  <c r="C87" s="1"/>
  <c r="D65"/>
  <c r="J56"/>
  <c r="I56"/>
  <c r="C56"/>
  <c r="C41"/>
  <c r="C43" s="1"/>
  <c r="J39"/>
  <c r="J37"/>
  <c r="J34"/>
  <c r="C28"/>
  <c r="C27"/>
  <c r="C24"/>
  <c r="J29" s="1"/>
  <c r="C176" i="16" l="1"/>
  <c r="D64" i="10"/>
  <c r="D69" s="1"/>
  <c r="C78" s="1"/>
  <c r="C25"/>
  <c r="C91"/>
  <c r="C106"/>
  <c r="C30" l="1"/>
  <c r="J30"/>
  <c r="J31" s="1"/>
  <c r="J32" s="1"/>
  <c r="J40" l="1"/>
  <c r="J33"/>
  <c r="J35" s="1"/>
  <c r="D41"/>
  <c r="D105"/>
  <c r="D90"/>
  <c r="D42"/>
  <c r="D87"/>
  <c r="C152"/>
  <c r="D43" l="1"/>
  <c r="C76" l="1"/>
  <c r="C46"/>
  <c r="D88"/>
  <c r="D52" l="1"/>
  <c r="D50"/>
  <c r="D51"/>
  <c r="D54"/>
  <c r="D55"/>
  <c r="C83" s="1"/>
  <c r="D86" s="1"/>
  <c r="D53"/>
  <c r="D49"/>
  <c r="D48"/>
  <c r="D56" l="1"/>
  <c r="C77" l="1"/>
  <c r="C79" s="1"/>
  <c r="D104"/>
  <c r="C153" l="1"/>
  <c r="C84"/>
  <c r="D89" s="1"/>
  <c r="D91" s="1"/>
  <c r="D102" s="1"/>
  <c r="C109" l="1"/>
  <c r="J115" s="1"/>
  <c r="J116" s="1"/>
  <c r="J117" s="1"/>
  <c r="D101"/>
  <c r="D103"/>
  <c r="C154"/>
  <c r="D100"/>
  <c r="D106" l="1"/>
  <c r="C118" s="1"/>
  <c r="C120" s="1"/>
  <c r="C155" l="1"/>
  <c r="C41" i="3" l="1"/>
  <c r="C43" s="1"/>
  <c r="F62" i="9" l="1"/>
  <c r="F61"/>
  <c r="F60"/>
  <c r="F59"/>
  <c r="F58"/>
  <c r="F63" s="1"/>
  <c r="F57"/>
  <c r="F52"/>
  <c r="F51"/>
  <c r="F50"/>
  <c r="F49"/>
  <c r="F53" s="1"/>
  <c r="F54" s="1"/>
  <c r="F55" s="1"/>
  <c r="C126" i="13" s="1"/>
  <c r="C130" s="1"/>
  <c r="F48" i="9"/>
  <c r="F43"/>
  <c r="F42"/>
  <c r="F41"/>
  <c r="F40"/>
  <c r="F44" s="1"/>
  <c r="F45" s="1"/>
  <c r="F46" s="1"/>
  <c r="F39"/>
  <c r="F34"/>
  <c r="F33"/>
  <c r="F32"/>
  <c r="F31"/>
  <c r="F35" s="1"/>
  <c r="F36" s="1"/>
  <c r="F37" s="1"/>
  <c r="C126" i="11" s="1"/>
  <c r="F30" i="9"/>
  <c r="F23"/>
  <c r="F22"/>
  <c r="F21"/>
  <c r="F20"/>
  <c r="F24" s="1"/>
  <c r="F25" s="1"/>
  <c r="F26" s="1"/>
  <c r="F19"/>
  <c r="F64" l="1"/>
  <c r="F65" s="1"/>
  <c r="C126" i="14" s="1"/>
  <c r="C130" s="1"/>
  <c r="C156" i="13"/>
  <c r="C157" s="1"/>
  <c r="C134"/>
  <c r="C130" i="11"/>
  <c r="C134" s="1"/>
  <c r="C126" i="10"/>
  <c r="C130" s="1"/>
  <c r="C156" s="1"/>
  <c r="C157" s="1"/>
  <c r="C126" i="12"/>
  <c r="C130" s="1"/>
  <c r="F14" i="9"/>
  <c r="F13"/>
  <c r="F12"/>
  <c r="F11"/>
  <c r="F10"/>
  <c r="F9"/>
  <c r="F15" s="1"/>
  <c r="F16" s="1"/>
  <c r="F17" s="1"/>
  <c r="F8"/>
  <c r="C134" i="14" l="1"/>
  <c r="D138" s="1"/>
  <c r="C135" s="1"/>
  <c r="D139" s="1"/>
  <c r="C136" s="1"/>
  <c r="C156"/>
  <c r="C157" s="1"/>
  <c r="D138" i="13"/>
  <c r="C135" s="1"/>
  <c r="C156" i="11"/>
  <c r="C157" s="1"/>
  <c r="C134" i="10"/>
  <c r="D138" s="1"/>
  <c r="D138" i="11"/>
  <c r="C156" i="12"/>
  <c r="C157" s="1"/>
  <c r="C134"/>
  <c r="C126" i="3"/>
  <c r="D139" i="13" l="1"/>
  <c r="C136" s="1"/>
  <c r="D141" i="14"/>
  <c r="D144"/>
  <c r="D142"/>
  <c r="D143"/>
  <c r="C135" i="11"/>
  <c r="D139" s="1"/>
  <c r="C136" s="1"/>
  <c r="D138" i="12"/>
  <c r="C135" i="10"/>
  <c r="C103" i="3"/>
  <c r="C101"/>
  <c r="C100"/>
  <c r="C89"/>
  <c r="C86"/>
  <c r="D65"/>
  <c r="D144" i="13" l="1"/>
  <c r="D142"/>
  <c r="D143"/>
  <c r="D141"/>
  <c r="D145" i="14"/>
  <c r="C158" s="1"/>
  <c r="C159" s="1"/>
  <c r="D143" i="11"/>
  <c r="D142"/>
  <c r="D141"/>
  <c r="D144"/>
  <c r="D139" i="10"/>
  <c r="C135" i="12"/>
  <c r="C106" i="3"/>
  <c r="C87"/>
  <c r="A3" i="7"/>
  <c r="C176" i="14" l="1"/>
  <c r="C168"/>
  <c r="E168" s="1"/>
  <c r="D145" i="13"/>
  <c r="C158" s="1"/>
  <c r="C159" s="1"/>
  <c r="C136" i="10"/>
  <c r="D145" i="11"/>
  <c r="C158" s="1"/>
  <c r="C159" s="1"/>
  <c r="D139" i="12"/>
  <c r="C136" s="1"/>
  <c r="I56" i="3"/>
  <c r="J56"/>
  <c r="H168" i="14" l="1"/>
  <c r="C177" s="1"/>
  <c r="D25" i="15"/>
  <c r="D168" i="13"/>
  <c r="F168" s="1"/>
  <c r="D176"/>
  <c r="D141" i="12"/>
  <c r="D144"/>
  <c r="D143"/>
  <c r="D142"/>
  <c r="D142" i="10"/>
  <c r="D141"/>
  <c r="D144"/>
  <c r="D143"/>
  <c r="C176" i="11"/>
  <c r="C168"/>
  <c r="E168" s="1"/>
  <c r="C42" i="7"/>
  <c r="E31"/>
  <c r="F31"/>
  <c r="C31"/>
  <c r="C178" i="14" l="1"/>
  <c r="F25" i="15" s="1"/>
  <c r="E25"/>
  <c r="D24"/>
  <c r="I168" i="13"/>
  <c r="D177" s="1"/>
  <c r="H168" i="11"/>
  <c r="C177" s="1"/>
  <c r="E22" i="15" s="1"/>
  <c r="D22"/>
  <c r="D145" i="12"/>
  <c r="C158" s="1"/>
  <c r="C159" s="1"/>
  <c r="C176" s="1"/>
  <c r="D145" i="10"/>
  <c r="C158" s="1"/>
  <c r="C159" s="1"/>
  <c r="C168" s="1"/>
  <c r="E168" s="1"/>
  <c r="C28" i="3"/>
  <c r="D178" i="13" l="1"/>
  <c r="F24" i="15" s="1"/>
  <c r="E24"/>
  <c r="C178" i="11"/>
  <c r="F22" i="15" s="1"/>
  <c r="H168" i="10"/>
  <c r="C177" s="1"/>
  <c r="D21" i="15"/>
  <c r="C168" i="12"/>
  <c r="E168" s="1"/>
  <c r="C176" i="10"/>
  <c r="C27" i="3"/>
  <c r="H168" i="12" l="1"/>
  <c r="C177" s="1"/>
  <c r="D23" i="15"/>
  <c r="C178" i="10"/>
  <c r="F21" i="15" s="1"/>
  <c r="E21"/>
  <c r="A4" i="7"/>
  <c r="A4" i="9"/>
  <c r="A3"/>
  <c r="C178" i="12" l="1"/>
  <c r="F23" i="15" s="1"/>
  <c r="E23"/>
  <c r="J37" i="3"/>
  <c r="J39" s="1"/>
  <c r="J34"/>
  <c r="C24" l="1"/>
  <c r="C25" s="1"/>
  <c r="D64" l="1"/>
  <c r="D69" s="1"/>
  <c r="J30"/>
  <c r="J29"/>
  <c r="C130"/>
  <c r="C156" s="1"/>
  <c r="C56"/>
  <c r="C90" s="1"/>
  <c r="C91" s="1"/>
  <c r="J31" l="1"/>
  <c r="J32" s="1"/>
  <c r="J40" s="1"/>
  <c r="C30"/>
  <c r="C78"/>
  <c r="D90" l="1"/>
  <c r="D87"/>
  <c r="J33"/>
  <c r="J35" s="1"/>
  <c r="D41"/>
  <c r="C152"/>
  <c r="D42"/>
  <c r="D105"/>
  <c r="D43" l="1"/>
  <c r="C46" l="1"/>
  <c r="D52" s="1"/>
  <c r="D88"/>
  <c r="C76"/>
  <c r="D50" l="1"/>
  <c r="D54"/>
  <c r="D49"/>
  <c r="D53"/>
  <c r="D51"/>
  <c r="D48"/>
  <c r="D55"/>
  <c r="C83" s="1"/>
  <c r="D56" l="1"/>
  <c r="D104" s="1"/>
  <c r="D86"/>
  <c r="C77" l="1"/>
  <c r="C79" s="1"/>
  <c r="C153" s="1"/>
  <c r="C84" l="1"/>
  <c r="D89" s="1"/>
  <c r="D91" s="1"/>
  <c r="C109" l="1"/>
  <c r="J115" s="1"/>
  <c r="J116" s="1"/>
  <c r="J117" s="1"/>
  <c r="C111" s="1"/>
  <c r="C112" s="1"/>
  <c r="C119" s="1"/>
  <c r="D102"/>
  <c r="D100"/>
  <c r="D101"/>
  <c r="D103"/>
  <c r="C154"/>
  <c r="D106" l="1"/>
  <c r="C118" s="1"/>
  <c r="C120" s="1"/>
  <c r="C155" l="1"/>
  <c r="C157" s="1"/>
  <c r="C134"/>
  <c r="D138" s="1"/>
  <c r="C135" s="1"/>
  <c r="D139" s="1"/>
  <c r="C136" s="1"/>
  <c r="D142" s="1"/>
  <c r="D144" l="1"/>
  <c r="D143"/>
  <c r="D141"/>
  <c r="D145" l="1"/>
  <c r="C158" s="1"/>
  <c r="C159" s="1"/>
  <c r="C168" l="1"/>
  <c r="E168" s="1"/>
  <c r="D20" i="15" s="1"/>
  <c r="C176" i="3"/>
  <c r="C177" l="1"/>
  <c r="H168"/>
  <c r="C178" l="1"/>
  <c r="F20" i="15" s="1"/>
  <c r="F26" s="1"/>
  <c r="E20"/>
  <c r="E26" s="1"/>
</calcChain>
</file>

<file path=xl/comments1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2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3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4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5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6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comments7.xml><?xml version="1.0" encoding="utf-8"?>
<comments xmlns="http://schemas.openxmlformats.org/spreadsheetml/2006/main">
  <authors>
    <author>Celio Santana Lisboa</author>
    <author>Anderson</author>
  </authors>
  <commentList>
    <comment ref="F25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7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28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C64" authorId="0">
      <text>
        <r>
          <rPr>
            <b/>
            <sz val="9"/>
            <color indexed="81"/>
            <rFont val="Segoe UI"/>
            <family val="2"/>
          </rPr>
          <t>Inserir o valor unitário da passagem de transporte coleitvo urbano</t>
        </r>
      </text>
    </comment>
    <comment ref="C65" authorId="0">
      <text>
        <r>
          <rPr>
            <b/>
            <sz val="9"/>
            <color indexed="81"/>
            <rFont val="Segoe UI"/>
            <family val="2"/>
          </rPr>
          <t>Inserir o valor unitário do vale alimentação</t>
        </r>
      </text>
    </comment>
    <comment ref="B90" authorId="1">
      <text>
        <r>
          <rPr>
            <b/>
            <sz val="9"/>
            <color indexed="81"/>
            <rFont val="Tahoma"/>
            <family val="2"/>
          </rPr>
          <t>Texto antigo:</t>
        </r>
        <r>
          <rPr>
            <sz val="9"/>
            <color indexed="81"/>
            <rFont val="Tahoma"/>
            <family val="2"/>
          </rPr>
          <t xml:space="preserve">
Incidência dos encargos do submódulo 2.2 sobre o Aviso Prévio Trabalhado</t>
        </r>
      </text>
    </comment>
    <comment ref="B100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Férias</t>
        </r>
      </text>
    </comment>
    <comment ref="B10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02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Licença-Paternidade</t>
        </r>
      </text>
    </comment>
    <comment ref="B103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 por acidente de trabalho</t>
        </r>
      </text>
    </comment>
    <comment ref="B104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Afastamento Maternidade</t>
        </r>
      </text>
    </comment>
    <comment ref="B105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Outros (especificar)</t>
        </r>
      </text>
    </comment>
    <comment ref="B111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Intervalo para repouso e alimentação</t>
        </r>
      </text>
    </comment>
    <comment ref="F111" authorId="0">
      <text>
        <r>
          <rPr>
            <b/>
            <sz val="9"/>
            <color indexed="81"/>
            <rFont val="Segoe UI"/>
            <family val="2"/>
          </rPr>
          <t>Responder apenas SIM ou NÃO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118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B119" authorId="1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Intrajornada</t>
        </r>
      </text>
    </comment>
  </commentList>
</comments>
</file>

<file path=xl/sharedStrings.xml><?xml version="1.0" encoding="utf-8"?>
<sst xmlns="http://schemas.openxmlformats.org/spreadsheetml/2006/main" count="2156" uniqueCount="325">
  <si>
    <t>Base de Cálculo</t>
  </si>
  <si>
    <t>Adicional Noturno</t>
  </si>
  <si>
    <t>Total</t>
  </si>
  <si>
    <t>SEBRAE</t>
  </si>
  <si>
    <t>INCRA</t>
  </si>
  <si>
    <t>FGTS</t>
  </si>
  <si>
    <t>TOTAL</t>
  </si>
  <si>
    <t>Insumos Diversos</t>
  </si>
  <si>
    <t>Custos Indiretos, Tributos e Lucro</t>
  </si>
  <si>
    <t>Custos Indiretos</t>
  </si>
  <si>
    <t>Tributos</t>
  </si>
  <si>
    <t>Lucro</t>
  </si>
  <si>
    <t>Item</t>
  </si>
  <si>
    <t>UNIFORMES</t>
  </si>
  <si>
    <t>Descrição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</si>
  <si>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</si>
  <si>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</si>
  <si>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</si>
  <si>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</si>
  <si>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</si>
  <si>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</si>
  <si>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</si>
  <si>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</si>
  <si>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</si>
  <si>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</si>
  <si>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</si>
  <si>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</si>
  <si>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</si>
  <si>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</si>
  <si>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</si>
  <si>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</si>
  <si>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</si>
  <si>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</si>
  <si>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</si>
  <si>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</si>
  <si>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</si>
  <si>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</si>
  <si>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</si>
  <si>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</si>
  <si>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</si>
  <si>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</si>
  <si>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</si>
  <si>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</si>
  <si>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</si>
  <si>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</si>
  <si>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</si>
  <si>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</si>
  <si>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</si>
  <si>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</si>
  <si>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</si>
  <si>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</si>
  <si>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</si>
  <si>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</si>
  <si>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</si>
  <si>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</si>
  <si>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</si>
  <si>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</si>
  <si>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</si>
  <si>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</si>
  <si>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</si>
  <si>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</si>
  <si>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</si>
  <si>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</si>
  <si>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</si>
  <si>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</si>
  <si>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</si>
  <si>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Equipamentos</t>
  </si>
  <si>
    <t>Módulo 6 - Custos Indiretos, Tributos e Lucro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</si>
  <si>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</si>
  <si>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</si>
  <si>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</si>
  <si>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</si>
  <si>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</si>
  <si>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</si>
  <si>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>MODELO PARA A CONSOLIDAÇÃO E APRESENTAÇÃO DE PROPOSTAS</t>
  </si>
  <si>
    <t>Tem pericusodidade?</t>
  </si>
  <si>
    <t>Tem Ad. Noturno?</t>
  </si>
  <si>
    <t>Tem Ad.Hora Reduzida?</t>
  </si>
  <si>
    <t>%</t>
  </si>
  <si>
    <t>Outros (Materiais de consumo)</t>
  </si>
  <si>
    <t>C.3. Tributos Estaduais (especificar)</t>
  </si>
  <si>
    <t>C.4. Tributos Municipais (ISS)</t>
  </si>
  <si>
    <t>C.1. Tributos Federais (COFINS)</t>
  </si>
  <si>
    <t>C.2. Tributos Federais (PIS)</t>
  </si>
  <si>
    <r>
      <t xml:space="preserve">Nota 1: O Módulo 1 refere-se ao </t>
    </r>
    <r>
      <rPr>
        <b/>
        <sz val="8"/>
        <color theme="1"/>
        <rFont val="Verdana"/>
        <family val="2"/>
      </rPr>
      <t>valor mensal devido ao empregado</t>
    </r>
    <r>
      <rPr>
        <sz val="8"/>
        <color theme="1"/>
        <rFont val="Verdana"/>
        <family val="2"/>
      </rPr>
      <t xml:space="preserve"> pela prestação do serviço no período de 12 meses.</t>
    </r>
  </si>
  <si>
    <t>Nota 1: Como a planilha de custos e formação de preços é calculada mensalmente, provisiona-se proporcionalmente 1/12 (um doze avos) dos valores referentes a gratificação natalina, férias e adicional de férias.</t>
  </si>
  <si>
    <t>Nota 2: O adicional de férias contido no Submódulo 2.1 corresponde a 1/3 (um terço) da remuneração que por sua vez é divido por 12 (doze) conforme Nota 1 acima.</t>
  </si>
  <si>
    <t>Nota 3: Levando em consideração a vigência contratual prevista no art. 57 da Lei nº 8.666, de 23 de junho de 1993, a rubrica férias tem como objetivo principal suprir a necessidade do pagamento das férias remuneradas ao final do contrato de 12 meses. Esta rubrica, quando da prorrogação contratual, torna-se custo não renovável.</t>
  </si>
  <si>
    <t>Com ajustes após publicação da Lei n° 13.467, de 2017; IN 5/17 e IN7/18</t>
  </si>
  <si>
    <t>Dados para composição dos custos referentes a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</si>
  <si>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</si>
  <si>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</si>
  <si>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</si>
  <si>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</si>
  <si>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Nota 1: Deverá ser elaborado um quadro para cada tipo de serviço.</t>
  </si>
  <si>
    <r>
      <t xml:space="preserve">Nota 2: A planilha será calculada considerando o </t>
    </r>
    <r>
      <rPr>
        <b/>
        <sz val="8"/>
        <color theme="1"/>
        <rFont val="Verdana"/>
        <family val="2"/>
      </rPr>
      <t>valor mensal</t>
    </r>
    <r>
      <rPr>
        <sz val="8"/>
        <color theme="1"/>
        <rFont val="Verdana"/>
        <family val="2"/>
      </rPr>
      <t xml:space="preserve"> do empregado.</t>
    </r>
  </si>
  <si>
    <t>SAT - A licitante deve comprovar com a SEFIP o percentual (1% a 3%)</t>
  </si>
  <si>
    <r>
      <t>Nota 1:</t>
    </r>
    <r>
      <rPr>
        <sz val="8"/>
        <color rgb="FF000000"/>
        <rFont val="Verdana"/>
        <family val="2"/>
      </rPr>
      <t> Os percentuais dos encargos previdenciários, do FGTS e demais contribuições são aqueles estabelecidos pela legislação vigente.</t>
    </r>
  </si>
  <si>
    <r>
      <t>Nota 2:</t>
    </r>
    <r>
      <rPr>
        <sz val="8"/>
        <color rgb="FF000000"/>
        <rFont val="Arial"/>
        <family val="2"/>
      </rPr>
      <t> O SAT a depender do grau de risco do serviço irá variar entre 1%, para risco leve, de 2%, para risco médio, e de 3% de risco grave.</t>
    </r>
  </si>
  <si>
    <t>Nota 3: Esses percentuais incidem sobre o Módulo 1, o Submódulo 2.1.</t>
  </si>
  <si>
    <t>Ourtos (especificar)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</si>
  <si>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</si>
  <si>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Instrução Normativa 05/2017-SEGES/MPDG (pagamento de participação em lucros e resultados).</t>
  </si>
  <si>
    <t>Nota 1: Os itens que contemplam o módulo 4 se referem ao custo dos dias trabalhados pelo repositor/substituto, quando o empregado alocado na prestação de serviço estiver ausente, conforme as previsões estabelecidas na legislação.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</si>
  <si>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</si>
  <si>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</si>
  <si>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</si>
  <si>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</si>
  <si>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Outras ausências (especificar)</t>
  </si>
  <si>
    <t>Substituto na cobertura de Intervalo para repouso ou alimentação</t>
  </si>
  <si>
    <t xml:space="preserve">Substituto nas Ausências Legais </t>
  </si>
  <si>
    <t xml:space="preserve">Substituto na Intrajornada </t>
  </si>
  <si>
    <r>
      <t>Nota:</t>
    </r>
    <r>
      <rPr>
        <sz val="8"/>
        <color rgb="FF000000"/>
        <rFont val="Arial"/>
        <family val="2"/>
      </rPr>
      <t> Valores mensais por empregado.</t>
    </r>
  </si>
  <si>
    <r>
      <t>Nota 1:</t>
    </r>
    <r>
      <rPr>
        <sz val="8"/>
        <color rgb="FF000000"/>
        <rFont val="Arial"/>
        <family val="2"/>
      </rPr>
      <t> Custos Indiretos, Tributos e Lucro por empregado.</t>
    </r>
  </si>
  <si>
    <r>
      <t>Nota 2:</t>
    </r>
    <r>
      <rPr>
        <sz val="8"/>
        <color rgb="FF000000"/>
        <rFont val="Arial"/>
        <family val="2"/>
      </rPr>
      <t> O valor referente a tributos é obtido aplicando-se o percentual sobre o valor do faturamento.</t>
    </r>
  </si>
  <si>
    <t>Local da prestação dos serviços</t>
  </si>
  <si>
    <t>Conforme Anexo XII da IN 05/2017-SEGES/MPDG</t>
  </si>
  <si>
    <t>O somatório dos percentuais das letras A e F não pode ultrapassar 5%, conforme Anexo XII da IN</t>
  </si>
  <si>
    <r>
      <t xml:space="preserve">Base de cálculo dos custos indiretos </t>
    </r>
    <r>
      <rPr>
        <sz val="11"/>
        <color rgb="FFFF0000"/>
        <rFont val="Times New Roman"/>
        <family val="1"/>
      </rPr>
      <t>(BCCI = M1+M2+M3+M4+M5)</t>
    </r>
  </si>
  <si>
    <r>
      <t xml:space="preserve">Base de cálculo do lucro </t>
    </r>
    <r>
      <rPr>
        <sz val="10"/>
        <color rgb="FFFF0000"/>
        <rFont val="Times New Roman"/>
        <family val="1"/>
      </rPr>
      <t>(BCL = BCCI+Custos Indiretos)</t>
    </r>
  </si>
  <si>
    <t>105 x 1,1428 = 120 horas noturnas no mês</t>
  </si>
  <si>
    <t>Massa salarial</t>
  </si>
  <si>
    <t>Valor da hora normal trabalhada</t>
  </si>
  <si>
    <t>Valor da hora adicional noturna (20% da hora normal)</t>
  </si>
  <si>
    <t>Valor do Adicional Noturno (120h x 20%)</t>
  </si>
  <si>
    <t>Salário Base do vigilante</t>
  </si>
  <si>
    <t>Adicional Periculosidade</t>
  </si>
  <si>
    <t>15 dias x 7 horas = 105 horas mensais</t>
  </si>
  <si>
    <t>1) É devido aos trabalhadores que exerçam suas atividades entre as 22:00h às 05:00h do dia seguinte.</t>
  </si>
  <si>
    <t>2) A duração do trabalho (horas de relógio) das 22:00h às 05:00h é 07 (sete) horas.</t>
  </si>
  <si>
    <t>3) Contudo, em razão da hora reduzida (cada hora noturna trabalhada equivale a 52 minutos e 30 segundos de relógio), a quantidade de horas noturnas trabalhadas assume um total de 08 (oito) horas.</t>
  </si>
  <si>
    <t>4) Dessa forma, um empregado que trabalha de 22h à s 05h, embora tenha cumprido 7 horas de jornada, receberá como se tivesse trabalhado 8 horas.</t>
  </si>
  <si>
    <t>5) Multiplicador para hora noturna: (60m/52,5m=1,1428) OU (8h/7h=1,1428)</t>
  </si>
  <si>
    <t xml:space="preserve">6) Assim, no caso dos vigilantes 12x36, temos: </t>
  </si>
  <si>
    <t>7) Para cálculo da hora trabalhada deve-se tomar como base de cálculo o salário base+adicional de periculosidade e dividir por 220 (conforme jurisprudência do TST). Vejamos:</t>
  </si>
  <si>
    <r>
      <rPr>
        <b/>
        <sz val="9"/>
        <color rgb="FFFF0000"/>
        <rFont val="Times New Roman"/>
        <family val="1"/>
      </rPr>
      <t>AVISO</t>
    </r>
    <r>
      <rPr>
        <b/>
        <sz val="9"/>
        <rFont val="Times New Roman"/>
        <family val="1"/>
      </rPr>
      <t>: Esta planilha de custos visa facilitar e agilizar a elaboração das propostas de preços dos licitantes. Embora ela não seja de uso obrigatório neste Pregão Eletrônico, é recomendável sua utilização pelos licitantes, vez que a mesma está devidamente atualizada nos termos da IN nº 05/2017-SEGES/MPDG e 07/2018-SEGES/MPDG.</t>
    </r>
  </si>
  <si>
    <t>Data de apresentação desta proposta de preços</t>
  </si>
  <si>
    <t>PROPOSTA DE PREÇOS</t>
  </si>
  <si>
    <t>IDENTIFICAÇÃO</t>
  </si>
  <si>
    <t>Razão Social:</t>
  </si>
  <si>
    <t>Endereço:</t>
  </si>
  <si>
    <t>CEP:</t>
  </si>
  <si>
    <t>Telefones:</t>
  </si>
  <si>
    <t>E-mails:</t>
  </si>
  <si>
    <t>Nome(s) do(s) representante(s) legal(is) da empresa que assinará(ão) o contrato:</t>
  </si>
  <si>
    <t>Número de Registro da CCT no MTE:</t>
  </si>
  <si>
    <t>Data-base da categoria:</t>
  </si>
  <si>
    <t>Função</t>
  </si>
  <si>
    <t>Outras informações importantes</t>
  </si>
  <si>
    <t>Nome fantasia:</t>
  </si>
  <si>
    <t>CNPJ:</t>
  </si>
  <si>
    <t>Qualificação completa dos sócios da empresa:</t>
  </si>
  <si>
    <t>Nome e CNPJ do Sindicato com o o qual foi celebrada a Convenção Coletiva de Trabalho (CCT) utilizada como referencial para elaboração da proposta:</t>
  </si>
  <si>
    <t>Qte de pessoal</t>
  </si>
  <si>
    <t>Qte</t>
  </si>
  <si>
    <t>Validade da proposta:</t>
  </si>
  <si>
    <t>Apresentar SEFIP com a indicação do percentual do SAT</t>
  </si>
  <si>
    <t>ADICIONAL NOTURNO e HORA REDUZIDA</t>
  </si>
  <si>
    <t>Fundamento: Art. 73 da CLT, Sumula 60 do TST,  Súmula 214 STF, OJ 127 SBDI-1</t>
  </si>
  <si>
    <t>Quantidade de horas noturnas trabalhadas no mês (8 horas not. x 15 dias trab. no mês)</t>
  </si>
  <si>
    <t>Quantidade de horas noturnas reduzidas por mês</t>
  </si>
  <si>
    <t>Quantidade de plantões no mês</t>
  </si>
  <si>
    <t>Quantidade de horas noturnas reduzidas por dia</t>
  </si>
  <si>
    <t>Valor das horas noturnas reduzidas no mês</t>
  </si>
  <si>
    <t>não</t>
  </si>
  <si>
    <r>
      <t xml:space="preserve">Base de cálculo deste submódulo </t>
    </r>
    <r>
      <rPr>
        <sz val="11"/>
        <color rgb="FFFF0000"/>
        <rFont val="Times New Roman"/>
        <family val="1"/>
      </rPr>
      <t>(M1+SM2.1)</t>
    </r>
    <r>
      <rPr>
        <b/>
        <sz val="12"/>
        <color theme="1"/>
        <rFont val="Times New Roman"/>
        <family val="1"/>
      </rPr>
      <t>:</t>
    </r>
  </si>
  <si>
    <r>
      <t>Base de cálculo dos tributos</t>
    </r>
    <r>
      <rPr>
        <sz val="12"/>
        <color theme="1"/>
        <rFont val="Times New Roman"/>
        <family val="1"/>
      </rPr>
      <t xml:space="preserve"> </t>
    </r>
    <r>
      <rPr>
        <sz val="10"/>
        <color rgb="FFFF0000"/>
        <rFont val="Times New Roman"/>
        <family val="1"/>
      </rPr>
      <t>(BCT = (BCL+Lucro)/((1-(Somatório da % de tributos)))</t>
    </r>
  </si>
  <si>
    <t>Tem intrajornada?</t>
  </si>
  <si>
    <t>1) Para cálculo da hora trabalhada toma-se a base de cálculo e divide-se por 220 (conforme jurisprudência do TST).</t>
  </si>
  <si>
    <t>2) Durante a jornada de trabalho, considerando que o turno é ininterrupto e que os vigilantes não têm pausa para almoço/jantar, o intervalo de 1 hora para refeição deve ser indenizado.</t>
  </si>
  <si>
    <t>3) Considerando que são 15 turnos/mês, devem ser pagas 15 horas ao mês</t>
  </si>
  <si>
    <t>Valor da hora trabalhada</t>
  </si>
  <si>
    <t>Valor da Intrajornada</t>
  </si>
  <si>
    <t>Para cálculo deste item, preencher planilha denominada "Uniformes"</t>
  </si>
  <si>
    <t>Para cálculo deste item, preencher planilha denominada "Equipamentos"</t>
  </si>
  <si>
    <t>No 1º ano do contrato usar percentual de 1,94%; após, 0,194%, confome Acórdão 1186/2017-TCU-Plenário</t>
  </si>
  <si>
    <t>Para as empresas beneficiadas pela desoneração da folha de pagamento (Lei 12.546/2011), o percentual referente ao INSS (Letra A do submódulo 2.2) deve ser ZERADO (art. 7º-A). O valor de INSS será computado com alíquota de 4,5% no módulo 6 (Tributos), aplicando-se a base de cálculo do lucro (BCL). Roteiro no Comprasnet.</t>
  </si>
  <si>
    <t>Recepcionista</t>
  </si>
  <si>
    <t>Outros (cesta básica, conforme CCT)</t>
  </si>
  <si>
    <r>
      <t>Base de cálculo da Intrajornada</t>
    </r>
    <r>
      <rPr>
        <b/>
        <sz val="11"/>
        <color theme="1"/>
        <rFont val="Times New Roman"/>
        <family val="1"/>
      </rPr>
      <t xml:space="preserve"> </t>
    </r>
    <r>
      <rPr>
        <sz val="11"/>
        <color rgb="FFFF0000"/>
        <rFont val="Times New Roman"/>
        <family val="1"/>
      </rPr>
      <t>(M1+M2+M3)</t>
    </r>
    <r>
      <rPr>
        <b/>
        <sz val="12"/>
        <color theme="1"/>
        <rFont val="Times New Roman"/>
        <family val="1"/>
      </rPr>
      <t>:</t>
    </r>
  </si>
  <si>
    <t>DESCRIÇÃO COMPLETA</t>
  </si>
  <si>
    <t>PREÇO GLOBAL</t>
  </si>
  <si>
    <t>PREÇO MENSAL</t>
  </si>
  <si>
    <t>PREÇO UNITÁRIO</t>
  </si>
  <si>
    <t>ITEM / GRUPO</t>
  </si>
  <si>
    <t>QTE DE FUNCIONÁRIOS</t>
  </si>
  <si>
    <t>TOTAIS</t>
  </si>
  <si>
    <t>Optante do Simples</t>
  </si>
  <si>
    <t>Não optante do Simples</t>
  </si>
  <si>
    <r>
      <t>Base de cálculo do AP Trabalho</t>
    </r>
    <r>
      <rPr>
        <b/>
        <sz val="11"/>
        <color theme="1"/>
        <rFont val="Times New Roman"/>
        <family val="1"/>
      </rPr>
      <t xml:space="preserve"> </t>
    </r>
    <r>
      <rPr>
        <sz val="11"/>
        <color rgb="FFFF0000"/>
        <rFont val="Times New Roman"/>
        <family val="1"/>
      </rPr>
      <t>(M1+M2)</t>
    </r>
    <r>
      <rPr>
        <b/>
        <sz val="12"/>
        <color theme="1"/>
        <rFont val="Times New Roman"/>
        <family val="1"/>
      </rPr>
      <t>:</t>
    </r>
  </si>
  <si>
    <t>Processo nº 08520.005403/2019-04</t>
  </si>
  <si>
    <t xml:space="preserve">  06/2019/SR/PF/SE</t>
  </si>
  <si>
    <t>PREGÃO ELETRÔNICO</t>
  </si>
  <si>
    <t>4221-05</t>
  </si>
  <si>
    <t>XX/XX/2019</t>
  </si>
  <si>
    <t>Adicional de Periculosidade (30%)</t>
  </si>
  <si>
    <t>SIM</t>
  </si>
  <si>
    <t>Transporte R$ 4,00</t>
  </si>
  <si>
    <t>Multa do FGTS e contribuição social sobre o Aviso Prévio Indenizado + Multa do FGTS e contribuição social sobre o Aviso Prévio Trabalhado</t>
  </si>
  <si>
    <r>
      <t xml:space="preserve">Aviso Prévio Trabalhado </t>
    </r>
    <r>
      <rPr>
        <sz val="8"/>
        <color theme="1"/>
        <rFont val="Times New Roman"/>
        <family val="1"/>
      </rPr>
      <t xml:space="preserve"> (APT DEVERÁ SER REDUZIDO A 0,194% NO 2º ANO.)</t>
    </r>
  </si>
  <si>
    <t>Incidência dos Encargos do submódulo 2.2 sobre Aviso Prévio Trabalhado</t>
  </si>
  <si>
    <t>Substituto na cobertura de Ausência por Doença</t>
  </si>
  <si>
    <t>Unidade</t>
  </si>
  <si>
    <t>Quantidade Anual</t>
  </si>
  <si>
    <t>Valor Máximo Unitário</t>
  </si>
  <si>
    <t>Valor Total</t>
  </si>
  <si>
    <t>UNIFORMES RECEPCIONISTA/ ITEM 1</t>
  </si>
  <si>
    <t>UNIFORMES - AUXILIAR DE SECRETARIA/ITEM 2</t>
  </si>
  <si>
    <t>Maia ou meia calça</t>
  </si>
  <si>
    <t>UNIFORMES - AUXILIAR DE SECRETARIA/ITEM 3</t>
  </si>
  <si>
    <t>UNIFORMES - AUXILIAR DE SECRETARIA/ITEM 4</t>
  </si>
  <si>
    <t>UNIFORMES - AUXILIAR DE SECRETARIA/ITEM 5</t>
  </si>
  <si>
    <t>UNIFORMES - MOTORISTA/ITEM 6</t>
  </si>
  <si>
    <t>Sapato Masculino ou feminino na cor preta</t>
  </si>
  <si>
    <t>UND</t>
  </si>
  <si>
    <t>3</t>
  </si>
  <si>
    <t>Aracaju/SE</t>
  </si>
  <si>
    <t>Auxílio-Refeição/Alimentação, R$ 12,00 (Cláusula 11ªa SEAC/SE/2019)</t>
  </si>
  <si>
    <r>
      <t>Base de cálculo do AP Indenizado</t>
    </r>
    <r>
      <rPr>
        <b/>
        <sz val="11"/>
        <color theme="1"/>
        <rFont val="Times New Roman"/>
        <family val="1"/>
      </rPr>
      <t xml:space="preserve"> </t>
    </r>
    <r>
      <rPr>
        <sz val="11"/>
        <color rgb="FFFF0000"/>
        <rFont val="Times New Roman"/>
        <family val="1"/>
      </rPr>
      <t>((M1+SM2.1+SM2.2 (SÓ FGTS)+SM2.3)</t>
    </r>
  </si>
  <si>
    <t>Salário Proporcional a 40 horas: R$ 947,04</t>
  </si>
  <si>
    <t>Salário Normativo 44 horas: R$ 1.014,74</t>
  </si>
  <si>
    <t>Auxiliar de Secretaria</t>
  </si>
  <si>
    <t>3515-05</t>
  </si>
  <si>
    <t>Salário Normativo 44 horas: R$ 1.134,72</t>
  </si>
  <si>
    <t>Salário proporcional a 40 horas: R$ 1.031,56</t>
  </si>
  <si>
    <t>Nota 3: Salario proporcional obtido mediante uso de regra de três (1.134,72*40)/44</t>
  </si>
  <si>
    <t>Salário Normativo Proporcional da Categoria Profissional (CCT/2019-SEAC/SE Módulo 11)</t>
  </si>
  <si>
    <t>Salário Normativo Proporcional da Categoria Profissional (CCT/2019-SEAC/SE Módulo 2)</t>
  </si>
  <si>
    <t>Nota 3: Salario proporcional obtido mediante uso de regra de três (1.014,74*40)/44</t>
  </si>
  <si>
    <t>Aracaju-Aeroporto/SE</t>
  </si>
  <si>
    <t>Salário proporcional a 30 horas: R$ 773,67</t>
  </si>
  <si>
    <t>Auxiliar de Secretaria 30 horas</t>
  </si>
  <si>
    <t>Auxiliar de Secretaria 40 horas</t>
  </si>
  <si>
    <t>Nota 3: Salario proporcional obtido mediante uso de regra de três (1.134,72*30)/44</t>
  </si>
  <si>
    <t>7823-10</t>
  </si>
  <si>
    <t>Motorista Auxiliar 40 horas</t>
  </si>
  <si>
    <t>Salário Normativo 44 horas: R$ 1.486,29</t>
  </si>
  <si>
    <t>40 horas R$: 1.351,17</t>
  </si>
  <si>
    <t>Salário Proporcional a 30 horas: R$ 773,67</t>
  </si>
  <si>
    <t>Salário Normativo Proporcional da Categoria Profissional (CCT/2019-SEAC/SE Módulo 30)</t>
  </si>
  <si>
    <t>Aracaju-Sede da PF/SE</t>
  </si>
  <si>
    <t>Nota 3: Salario proporcional obtido mediante uso de regra de três (1.486,29*40)/44</t>
  </si>
  <si>
    <t>Aracaju-Sede PF /SE</t>
  </si>
  <si>
    <t>Recepção 40 horas</t>
  </si>
  <si>
    <t>Recepcionista horas</t>
  </si>
  <si>
    <t>Aracaju-Sede PF/SE</t>
  </si>
  <si>
    <t>MINISTÉRIO DA JUSTIÇA</t>
  </si>
  <si>
    <t>DEPARTAMENTO DE POLÍCIA FEDERAL</t>
  </si>
  <si>
    <t>SUPERINTENDÊNCIA REGIONAL EM SERGIPE</t>
  </si>
  <si>
    <t>SETOR DE ADMINISTRAÇÃO E LOGÍSTICA POLICIAL</t>
  </si>
  <si>
    <t>ANEXO IV</t>
  </si>
  <si>
    <t>LOCAL</t>
  </si>
  <si>
    <t>CATEGORIA PROFISSIONAL</t>
  </si>
  <si>
    <t>QTD. POSTOS</t>
  </si>
  <si>
    <t>VALOR UNITÁRIO R$</t>
  </si>
  <si>
    <t>VALOR MENSAL  R$</t>
  </si>
  <si>
    <t>VALOR ANUAL R$</t>
  </si>
  <si>
    <t>VALOR MENSAL</t>
  </si>
  <si>
    <t>SERVIÇOS DE TERCEIRIZAÇÃO DE MÃO-DE-OBRA - SR/PF/SE - COM Periculosidade</t>
  </si>
  <si>
    <t xml:space="preserve">VALOR DO CONTRATO </t>
  </si>
  <si>
    <t>AUXILIAR DE SECRETARIA (CBO 3515-05) - 40 HORAS</t>
  </si>
  <si>
    <t>ARACAJU/SE-AEROPORTO/SE</t>
  </si>
  <si>
    <t>AUXILIAR DE SECRETARIA (CBO 3515-05) - 30 HORAS</t>
  </si>
  <si>
    <t>MOTORISTA AUXILIAR (CBO 7823-10) - 40 HORAS</t>
  </si>
  <si>
    <t>Anexo III-C</t>
  </si>
  <si>
    <t>(Redação dada pela Instrução Normativa nº 6, de 23 de dezembro de 2013)</t>
  </si>
  <si>
    <t>Quadro-resumo do VALOR MENSAL DOS SERVIÇOS</t>
  </si>
  <si>
    <t>Tipo de serviço (A)</t>
  </si>
  <si>
    <t>Valor proposto por empregado (B)</t>
  </si>
  <si>
    <t>Qtde. de empregados por posto (C)</t>
  </si>
  <si>
    <t>Valor proposto por posto (D) = (B x C)</t>
  </si>
  <si>
    <t>Qtde. de postos (E)</t>
  </si>
  <si>
    <t>Valor total do serviço (F) = (D x E)</t>
  </si>
  <si>
    <t>VALOR MENSAL DOS SERVIÇOS (I)</t>
  </si>
  <si>
    <t>(Três mil duzentos e setenta e nove reais e sessenta e nove centavos)</t>
  </si>
  <si>
    <t>Anexo III-D</t>
  </si>
  <si>
    <t>Quadro demonstrativo do valor global da proposta</t>
  </si>
  <si>
    <t>Valor Global da Proposta</t>
  </si>
  <si>
    <t>Valor proposto por POSTO</t>
  </si>
  <si>
    <t>Valor mensal do serviço</t>
  </si>
  <si>
    <t>Valor global da proposta                                                (valor mensal do serviço X nº meses do contrato).</t>
  </si>
  <si>
    <t>Nota: Informar o valor da unidade de medida por tipo de serviço.</t>
  </si>
  <si>
    <t>(retificado em 9 de janeiro de 2014 – publicado no DOU nº 6, Seção 1, pg.58/59).</t>
  </si>
  <si>
    <t xml:space="preserve">RECEPCIONISTA 40 HORAS </t>
  </si>
  <si>
    <t xml:space="preserve">AUXILIAR DE SECRETARIA 40 HORAS </t>
  </si>
  <si>
    <t xml:space="preserve">Auxiliar de Secretaria </t>
  </si>
  <si>
    <t xml:space="preserve">AUXILIAR DE SECRETARIA 30 HORAS </t>
  </si>
  <si>
    <t>UNIDADE DE MEDIDA: POSTO</t>
  </si>
  <si>
    <t xml:space="preserve">QUANTIDADE A CONTRATAR </t>
  </si>
  <si>
    <t>INIDADE D EMEDIDA:POSTO</t>
  </si>
  <si>
    <t>QUANTIDADE A CONTRATAR</t>
  </si>
  <si>
    <t>UNIDADE DE MEDIDA:POSTO</t>
  </si>
  <si>
    <t>Total por ano</t>
  </si>
  <si>
    <t xml:space="preserve">Valor mensal por profissional </t>
  </si>
  <si>
    <t>Total anual por profissional (1)</t>
  </si>
  <si>
    <t>Total anual por profissional (5)</t>
  </si>
  <si>
    <t>Valor mensal por profissional</t>
  </si>
  <si>
    <t>Total anual por profissional (2)</t>
  </si>
  <si>
    <t>Valor anual por profissional (2)</t>
  </si>
  <si>
    <t>Total anual</t>
  </si>
  <si>
    <t>Valor anual por profissional (1)</t>
  </si>
  <si>
    <t>MOTORISTA AUXILIAR 40 HORAS</t>
  </si>
  <si>
    <t>(Quatro mil, novecentos e quarenta e oito reais e noventa e três centavos)</t>
  </si>
  <si>
    <t xml:space="preserve">Motorista Auxiliar </t>
  </si>
  <si>
    <t>(Seis mil, trezentos e dois reais e cinquenta e três)</t>
  </si>
  <si>
    <t>(Três mil seiscentos e setenta e três reais e dezenove centavos )</t>
  </si>
  <si>
    <t>(Vinte mil, quinhentos e noventa e oito reais e quarenta e cinco centavos)</t>
  </si>
  <si>
    <t>(Sete mil, novecentos e trinta e cinco reais e trinta e quatro)</t>
  </si>
  <si>
    <t>Aracaju (SE), xx de novembro de 2019</t>
  </si>
  <si>
    <t xml:space="preserve"> RECEPCIONISTA (CBO 4221-05) - 40 HORAS</t>
  </si>
  <si>
    <t>Camisa de manga curta, na cor cinza claro, em tecido tipo algodão misto.</t>
  </si>
  <si>
    <t>Meias na cor preta ou cinza, tecido de algodão.</t>
  </si>
  <si>
    <t>Cinto em couro na cor preta, com fivela niquelada e escovada, com ajustes de tamanhos.</t>
  </si>
  <si>
    <t>Casaco tipo blazer, cor a combinar. Tecido poliester com algodão. Costuras reforçadas. Aberto sem botões.</t>
  </si>
  <si>
    <t>Gravata com forro, tamanho único, material poliéster. Cor a ombinar.</t>
  </si>
  <si>
    <t>Calça em tecido liso, poliéster, microfibra ou algodão, na cor preta, cós entretelado, forrado, fechado por gancho de metal ou botão, com 8 (oito) passadores; braguilha forrada, fechada por zíper coberto; 2 (dois) bolsos laterais embutidos e pespontados; 2 (dois) bolsos traseiros, embutidos e com uma casa vertical e um botão.</t>
  </si>
  <si>
    <t>Calça em tecido liso, poliéster, microfibra ou algodão, na cor preta, cós entretelado, forrado, fechado por gancho de metal ou botão, com 8 (oito) passadores; braguilha forrada, fechada por zíper coberto; 2 (dois) bolsos laterais embutidos e pespontados; 2 (dois) bolsos traseiros, embutidos e com uma casa vertical e um botão. Ou calça feminina ou saia com especificação semelhante.</t>
  </si>
  <si>
    <t>Sapato Masculino ou Feminino preto, solado de borracha, material interno têxtil ou camurça confortável, sem cadarços se for feminino.</t>
  </si>
  <si>
    <t>Meia ou Meia Calça de algodão.</t>
  </si>
  <si>
    <t>Camisa social masculina com botões e costuras reforçadas, tecido políester e algodão, colarinho duplo ou feminina tipo blusa básica interna manga curtas, de algodão. Cor a combinar.</t>
  </si>
  <si>
    <t>Sapato material interno de couro na cor preta, com solado de borracha com ou sem cadarços.</t>
  </si>
  <si>
    <t xml:space="preserve">Obs: Os custos referente a gravata e cinto não serão repassados a contratada no caso de alocar profissional do sexo feminino. </t>
  </si>
  <si>
    <t>Uniforme anual por empregado/Especificação</t>
  </si>
  <si>
    <t>Camisa social masculina manga longa ou manga  3/4 feminina. Tecido poliester e algodão com botões e costuras reforçadas. Colarinho duplo.</t>
  </si>
  <si>
    <t>Camisa social masculina manga longa ou manga 3/4 feminina. Tecido poliester e algodão com botões e costuras reforçadas. Colarinho duplo.</t>
  </si>
</sst>
</file>

<file path=xl/styles.xml><?xml version="1.0" encoding="utf-8"?>
<styleSheet xmlns="http://schemas.openxmlformats.org/spreadsheetml/2006/main">
  <numFmts count="11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;[Red]#,##0.00"/>
    <numFmt numFmtId="165" formatCode="_(* #,##0.00_);_(* \(#,##0.00\);_(* \-??_);_(@_)"/>
    <numFmt numFmtId="166" formatCode="0.0000%"/>
    <numFmt numFmtId="167" formatCode="0.0000000000"/>
    <numFmt numFmtId="168" formatCode="_(&quot;R$ &quot;* #,##0.00_);_(&quot;R$ &quot;* \(#,##0.00\);_(&quot;R$ &quot;* &quot;-&quot;??_);_(@_)"/>
    <numFmt numFmtId="169" formatCode="&quot;R$&quot;\ #,##0.0000;\-&quot;R$&quot;\ #,##0.0000"/>
    <numFmt numFmtId="170" formatCode="[$R$-416]\ #,##0.00;[Red]\-[$R$-416]\ #,##0.00"/>
  </numFmts>
  <fonts count="7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2"/>
      <color rgb="FFFF0000"/>
      <name val="Times New Roman"/>
      <family val="1"/>
    </font>
    <font>
      <sz val="12"/>
      <name val="Times New Roman"/>
      <family val="1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1"/>
      <name val="Verdana"/>
      <family val="2"/>
    </font>
    <font>
      <sz val="9"/>
      <color rgb="FFFF0000"/>
      <name val="Times New Roman"/>
      <family val="1"/>
    </font>
    <font>
      <sz val="8"/>
      <color rgb="FF000000"/>
      <name val="Verdana"/>
      <family val="2"/>
    </font>
    <font>
      <sz val="8"/>
      <color rgb="FF000000"/>
      <name val="Arial"/>
      <family val="2"/>
    </font>
    <font>
      <sz val="8"/>
      <color rgb="FFFF0000"/>
      <name val="Verdana"/>
      <family val="2"/>
    </font>
    <font>
      <sz val="13"/>
      <color theme="0"/>
      <name val="Times New Roman"/>
      <family val="1"/>
    </font>
    <font>
      <b/>
      <sz val="15"/>
      <color theme="0"/>
      <name val="Times New Roman"/>
      <family val="1"/>
    </font>
    <font>
      <b/>
      <sz val="9"/>
      <color rgb="FFFF0000"/>
      <name val="Times New Roman"/>
      <family val="1"/>
    </font>
    <font>
      <b/>
      <sz val="9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rgb="FFFF0000"/>
      <name val="Calibri"/>
      <family val="2"/>
      <scheme val="minor"/>
    </font>
    <font>
      <sz val="12"/>
      <color rgb="FF000000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sz val="9"/>
      <color rgb="FFFF0000"/>
      <name val="Calibri"/>
      <family val="2"/>
      <scheme val="minor"/>
    </font>
    <font>
      <sz val="12"/>
      <color theme="1"/>
      <name val="Arial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sz val="12"/>
      <color rgb="FF000000"/>
      <name val="Calibri"/>
      <family val="2"/>
    </font>
    <font>
      <b/>
      <sz val="12"/>
      <name val="Calibri"/>
      <family val="2"/>
    </font>
    <font>
      <b/>
      <sz val="9"/>
      <color theme="1"/>
      <name val="Calibri"/>
      <family val="2"/>
      <scheme val="minor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indexed="8"/>
      <name val="Calibri"/>
      <family val="2"/>
    </font>
    <font>
      <b/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10.5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8"/>
      <color rgb="FFC00000"/>
      <name val="Times New Roman"/>
      <family val="1"/>
    </font>
  </fonts>
  <fills count="4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34"/>
      </patternFill>
    </fill>
    <fill>
      <patternFill patternType="solid">
        <fgColor rgb="FF00B0F0"/>
        <bgColor indexed="64"/>
      </patternFill>
    </fill>
    <fill>
      <patternFill patternType="solid">
        <fgColor rgb="FFCCCCCC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6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5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26" applyNumberFormat="0" applyFill="0" applyAlignment="0" applyProtection="0"/>
    <xf numFmtId="0" fontId="8" fillId="0" borderId="27" applyNumberFormat="0" applyFill="0" applyAlignment="0" applyProtection="0"/>
    <xf numFmtId="0" fontId="9" fillId="0" borderId="28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29" applyNumberFormat="0" applyAlignment="0" applyProtection="0"/>
    <xf numFmtId="0" fontId="14" fillId="7" borderId="30" applyNumberFormat="0" applyAlignment="0" applyProtection="0"/>
    <xf numFmtId="0" fontId="15" fillId="7" borderId="29" applyNumberFormat="0" applyAlignment="0" applyProtection="0"/>
    <xf numFmtId="0" fontId="16" fillId="0" borderId="31" applyNumberFormat="0" applyFill="0" applyAlignment="0" applyProtection="0"/>
    <xf numFmtId="0" fontId="17" fillId="8" borderId="32" applyNumberFormat="0" applyAlignment="0" applyProtection="0"/>
    <xf numFmtId="0" fontId="18" fillId="0" borderId="0" applyNumberFormat="0" applyFill="0" applyBorder="0" applyAlignment="0" applyProtection="0"/>
    <xf numFmtId="0" fontId="1" fillId="9" borderId="33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3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59" fillId="0" borderId="0" applyFont="0" applyFill="0" applyBorder="0" applyAlignment="0" applyProtection="0"/>
  </cellStyleXfs>
  <cellXfs count="298">
    <xf numFmtId="0" fontId="0" fillId="0" borderId="0" xfId="0"/>
    <xf numFmtId="0" fontId="3" fillId="0" borderId="0" xfId="0" applyFont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10" fontId="3" fillId="0" borderId="36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0" fillId="34" borderId="1" xfId="0" applyFill="1" applyBorder="1" applyAlignment="1">
      <alignment vertical="center"/>
    </xf>
    <xf numFmtId="0" fontId="0" fillId="34" borderId="0" xfId="0" applyFill="1" applyAlignment="1">
      <alignment vertical="center"/>
    </xf>
    <xf numFmtId="166" fontId="3" fillId="0" borderId="36" xfId="1" applyNumberFormat="1" applyFont="1" applyBorder="1" applyAlignment="1">
      <alignment horizontal="center" vertical="center" wrapText="1"/>
    </xf>
    <xf numFmtId="10" fontId="2" fillId="0" borderId="36" xfId="0" applyNumberFormat="1" applyFont="1" applyBorder="1" applyAlignment="1">
      <alignment horizontal="center" vertical="center" wrapText="1"/>
    </xf>
    <xf numFmtId="43" fontId="2" fillId="34" borderId="0" xfId="0" applyNumberFormat="1" applyFont="1" applyFill="1" applyAlignment="1">
      <alignment horizontal="center" vertical="center"/>
    </xf>
    <xf numFmtId="10" fontId="3" fillId="37" borderId="36" xfId="1" applyNumberFormat="1" applyFont="1" applyFill="1" applyBorder="1" applyAlignment="1">
      <alignment horizontal="center" vertical="center" wrapText="1"/>
    </xf>
    <xf numFmtId="7" fontId="27" fillId="0" borderId="36" xfId="0" applyNumberFormat="1" applyFont="1" applyBorder="1" applyAlignment="1">
      <alignment horizontal="right" vertical="center" wrapText="1"/>
    </xf>
    <xf numFmtId="43" fontId="3" fillId="0" borderId="0" xfId="2" applyFont="1" applyBorder="1" applyAlignment="1">
      <alignment horizontal="center" vertical="center" wrapText="1"/>
    </xf>
    <xf numFmtId="7" fontId="3" fillId="0" borderId="36" xfId="0" applyNumberFormat="1" applyFont="1" applyBorder="1" applyAlignment="1">
      <alignment vertical="center" wrapText="1"/>
    </xf>
    <xf numFmtId="7" fontId="44" fillId="0" borderId="36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7" fontId="2" fillId="0" borderId="36" xfId="2" applyNumberFormat="1" applyFont="1" applyBorder="1" applyAlignment="1">
      <alignment horizontal="right" vertical="center" wrapText="1"/>
    </xf>
    <xf numFmtId="7" fontId="3" fillId="0" borderId="36" xfId="2" applyNumberFormat="1" applyFont="1" applyBorder="1" applyAlignment="1">
      <alignment horizontal="right" vertical="center" wrapText="1"/>
    </xf>
    <xf numFmtId="7" fontId="2" fillId="0" borderId="36" xfId="0" applyNumberFormat="1" applyFont="1" applyBorder="1" applyAlignment="1">
      <alignment horizontal="right" vertical="center" wrapText="1"/>
    </xf>
    <xf numFmtId="7" fontId="2" fillId="0" borderId="36" xfId="0" applyNumberFormat="1" applyFont="1" applyBorder="1" applyAlignment="1">
      <alignment vertical="center" wrapText="1"/>
    </xf>
    <xf numFmtId="43" fontId="28" fillId="34" borderId="1" xfId="2" applyFont="1" applyFill="1" applyBorder="1" applyAlignment="1">
      <alignment horizontal="center" vertical="center" wrapText="1"/>
    </xf>
    <xf numFmtId="166" fontId="3" fillId="0" borderId="0" xfId="1" applyNumberFormat="1" applyFont="1" applyBorder="1" applyAlignment="1">
      <alignment horizontal="center" vertical="center" wrapText="1"/>
    </xf>
    <xf numFmtId="7" fontId="3" fillId="0" borderId="36" xfId="0" applyNumberFormat="1" applyFont="1" applyBorder="1" applyAlignment="1">
      <alignment horizontal="right" vertical="center" wrapText="1"/>
    </xf>
    <xf numFmtId="7" fontId="3" fillId="0" borderId="36" xfId="0" applyNumberFormat="1" applyFont="1" applyBorder="1" applyAlignment="1">
      <alignment horizontal="center" vertical="center" wrapText="1"/>
    </xf>
    <xf numFmtId="0" fontId="29" fillId="34" borderId="1" xfId="0" applyFont="1" applyFill="1" applyBorder="1" applyAlignment="1">
      <alignment horizontal="center" vertical="center"/>
    </xf>
    <xf numFmtId="7" fontId="4" fillId="0" borderId="36" xfId="2" applyNumberFormat="1" applyFont="1" applyBorder="1" applyAlignment="1">
      <alignment horizontal="right" vertical="center" wrapText="1"/>
    </xf>
    <xf numFmtId="0" fontId="26" fillId="0" borderId="36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 wrapText="1"/>
    </xf>
    <xf numFmtId="7" fontId="27" fillId="0" borderId="36" xfId="2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36" xfId="0" applyFont="1" applyBorder="1" applyAlignment="1">
      <alignment vertical="center" wrapText="1"/>
    </xf>
    <xf numFmtId="0" fontId="3" fillId="0" borderId="36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7" fontId="0" fillId="34" borderId="1" xfId="0" applyNumberFormat="1" applyFill="1" applyBorder="1" applyAlignment="1">
      <alignment vertical="center"/>
    </xf>
    <xf numFmtId="7" fontId="20" fillId="34" borderId="1" xfId="0" applyNumberFormat="1" applyFont="1" applyFill="1" applyBorder="1" applyAlignment="1">
      <alignment vertical="center"/>
    </xf>
    <xf numFmtId="0" fontId="46" fillId="34" borderId="24" xfId="0" applyFont="1" applyFill="1" applyBorder="1" applyAlignment="1">
      <alignment horizontal="center" vertical="center" wrapText="1"/>
    </xf>
    <xf numFmtId="0" fontId="46" fillId="34" borderId="1" xfId="0" applyFont="1" applyFill="1" applyBorder="1" applyAlignment="1">
      <alignment horizontal="center" vertical="center" wrapText="1"/>
    </xf>
    <xf numFmtId="0" fontId="47" fillId="34" borderId="1" xfId="0" applyFont="1" applyFill="1" applyBorder="1" applyAlignment="1" applyProtection="1">
      <alignment horizontal="center" vertical="center" wrapText="1"/>
      <protection locked="0"/>
    </xf>
    <xf numFmtId="168" fontId="48" fillId="34" borderId="1" xfId="53" applyNumberFormat="1" applyFont="1" applyFill="1" applyBorder="1" applyAlignment="1">
      <alignment horizontal="center" vertical="center" wrapText="1"/>
    </xf>
    <xf numFmtId="0" fontId="47" fillId="34" borderId="1" xfId="0" applyFont="1" applyFill="1" applyBorder="1" applyAlignment="1">
      <alignment horizontal="center" vertical="center" wrapText="1"/>
    </xf>
    <xf numFmtId="0" fontId="47" fillId="34" borderId="1" xfId="0" applyFont="1" applyFill="1" applyBorder="1" applyAlignment="1">
      <alignment horizontal="center" vertical="center"/>
    </xf>
    <xf numFmtId="44" fontId="20" fillId="34" borderId="1" xfId="53" applyFont="1" applyFill="1" applyBorder="1" applyAlignment="1">
      <alignment vertical="center"/>
    </xf>
    <xf numFmtId="44" fontId="47" fillId="34" borderId="0" xfId="53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44" fontId="47" fillId="34" borderId="43" xfId="53" applyFont="1" applyFill="1" applyBorder="1" applyAlignment="1">
      <alignment vertical="center"/>
    </xf>
    <xf numFmtId="44" fontId="47" fillId="34" borderId="0" xfId="53" applyFont="1" applyFill="1" applyBorder="1" applyAlignment="1">
      <alignment vertical="center"/>
    </xf>
    <xf numFmtId="44" fontId="20" fillId="34" borderId="0" xfId="53" applyFont="1" applyFill="1" applyBorder="1" applyAlignment="1">
      <alignment vertical="center"/>
    </xf>
    <xf numFmtId="0" fontId="49" fillId="34" borderId="0" xfId="0" applyFont="1" applyFill="1" applyAlignment="1">
      <alignment horizontal="center" vertical="center"/>
    </xf>
    <xf numFmtId="0" fontId="0" fillId="34" borderId="42" xfId="0" applyFill="1" applyBorder="1" applyAlignment="1">
      <alignment vertical="center"/>
    </xf>
    <xf numFmtId="0" fontId="0" fillId="34" borderId="43" xfId="0" applyFill="1" applyBorder="1" applyAlignment="1">
      <alignment vertical="center"/>
    </xf>
    <xf numFmtId="0" fontId="0" fillId="34" borderId="44" xfId="0" applyFill="1" applyBorder="1" applyAlignment="1">
      <alignment vertical="center"/>
    </xf>
    <xf numFmtId="0" fontId="0" fillId="34" borderId="0" xfId="0" applyFill="1" applyBorder="1" applyAlignment="1">
      <alignment vertical="center"/>
    </xf>
    <xf numFmtId="0" fontId="20" fillId="34" borderId="0" xfId="0" applyFont="1" applyFill="1" applyBorder="1" applyAlignment="1">
      <alignment horizontal="center" vertical="center"/>
    </xf>
    <xf numFmtId="0" fontId="0" fillId="34" borderId="0" xfId="0" applyFill="1" applyAlignment="1">
      <alignment horizontal="left" vertical="center"/>
    </xf>
    <xf numFmtId="0" fontId="0" fillId="34" borderId="21" xfId="0" applyFill="1" applyBorder="1" applyAlignment="1">
      <alignment vertical="center"/>
    </xf>
    <xf numFmtId="0" fontId="0" fillId="34" borderId="45" xfId="0" applyFill="1" applyBorder="1" applyAlignment="1">
      <alignment vertical="center"/>
    </xf>
    <xf numFmtId="0" fontId="0" fillId="34" borderId="0" xfId="0" applyFill="1" applyBorder="1" applyAlignment="1">
      <alignment horizontal="left" vertical="center"/>
    </xf>
    <xf numFmtId="0" fontId="0" fillId="34" borderId="0" xfId="0" applyFill="1" applyBorder="1" applyAlignment="1">
      <alignment horizontal="center" vertical="center"/>
    </xf>
    <xf numFmtId="0" fontId="20" fillId="34" borderId="1" xfId="0" applyFont="1" applyFill="1" applyBorder="1" applyAlignment="1">
      <alignment vertical="center"/>
    </xf>
    <xf numFmtId="0" fontId="0" fillId="34" borderId="39" xfId="0" applyFill="1" applyBorder="1" applyAlignment="1">
      <alignment vertical="center"/>
    </xf>
    <xf numFmtId="0" fontId="0" fillId="34" borderId="40" xfId="0" applyFill="1" applyBorder="1" applyAlignment="1">
      <alignment vertical="center"/>
    </xf>
    <xf numFmtId="44" fontId="47" fillId="34" borderId="40" xfId="53" applyFont="1" applyFill="1" applyBorder="1" applyAlignment="1">
      <alignment vertical="center"/>
    </xf>
    <xf numFmtId="0" fontId="0" fillId="34" borderId="41" xfId="0" applyFill="1" applyBorder="1" applyAlignment="1">
      <alignment vertical="center"/>
    </xf>
    <xf numFmtId="0" fontId="3" fillId="34" borderId="36" xfId="0" applyFont="1" applyFill="1" applyBorder="1" applyAlignment="1">
      <alignment vertical="center" wrapText="1"/>
    </xf>
    <xf numFmtId="7" fontId="2" fillId="34" borderId="0" xfId="0" applyNumberFormat="1" applyFont="1" applyFill="1" applyAlignment="1">
      <alignment horizontal="center" vertical="center"/>
    </xf>
    <xf numFmtId="0" fontId="51" fillId="34" borderId="0" xfId="0" applyFont="1" applyFill="1" applyAlignment="1">
      <alignment horizontal="left" vertical="center"/>
    </xf>
    <xf numFmtId="43" fontId="53" fillId="34" borderId="1" xfId="2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52" fillId="34" borderId="0" xfId="0" applyFont="1" applyFill="1" applyAlignment="1">
      <alignment horizontal="center" vertical="center"/>
    </xf>
    <xf numFmtId="0" fontId="52" fillId="34" borderId="0" xfId="0" applyFont="1" applyFill="1" applyAlignment="1">
      <alignment horizontal="center" vertical="center" wrapText="1"/>
    </xf>
    <xf numFmtId="44" fontId="52" fillId="34" borderId="0" xfId="53" applyFont="1" applyFill="1" applyAlignment="1">
      <alignment horizontal="center" vertical="center"/>
    </xf>
    <xf numFmtId="0" fontId="2" fillId="34" borderId="1" xfId="0" applyFont="1" applyFill="1" applyBorder="1" applyAlignment="1">
      <alignment horizontal="center" vertical="center"/>
    </xf>
    <xf numFmtId="0" fontId="2" fillId="34" borderId="1" xfId="0" applyFont="1" applyFill="1" applyBorder="1" applyAlignment="1">
      <alignment horizontal="center" vertical="center" wrapText="1"/>
    </xf>
    <xf numFmtId="0" fontId="3" fillId="34" borderId="1" xfId="0" applyFont="1" applyFill="1" applyBorder="1" applyAlignment="1">
      <alignment horizontal="center" vertical="center"/>
    </xf>
    <xf numFmtId="0" fontId="54" fillId="34" borderId="1" xfId="0" applyFont="1" applyFill="1" applyBorder="1" applyAlignment="1">
      <alignment horizontal="left" vertical="center" wrapText="1"/>
    </xf>
    <xf numFmtId="44" fontId="3" fillId="34" borderId="1" xfId="53" applyFont="1" applyFill="1" applyBorder="1" applyAlignment="1">
      <alignment horizontal="center" vertical="center"/>
    </xf>
    <xf numFmtId="44" fontId="2" fillId="34" borderId="1" xfId="53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44" fontId="3" fillId="0" borderId="36" xfId="0" applyNumberFormat="1" applyFont="1" applyBorder="1" applyAlignment="1">
      <alignment horizontal="right" vertical="center" wrapText="1"/>
    </xf>
    <xf numFmtId="7" fontId="3" fillId="34" borderId="36" xfId="2" applyNumberFormat="1" applyFont="1" applyFill="1" applyBorder="1" applyAlignment="1">
      <alignment horizontal="right" vertical="center" wrapText="1"/>
    </xf>
    <xf numFmtId="0" fontId="0" fillId="34" borderId="1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right" vertical="center"/>
    </xf>
    <xf numFmtId="0" fontId="20" fillId="0" borderId="1" xfId="0" applyFont="1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20" fillId="0" borderId="1" xfId="0" applyFont="1" applyFill="1" applyBorder="1" applyAlignment="1">
      <alignment vertical="center"/>
    </xf>
    <xf numFmtId="0" fontId="39" fillId="36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4" fillId="0" borderId="0" xfId="0" applyFont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44" fontId="26" fillId="0" borderId="5" xfId="53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3" fillId="0" borderId="17" xfId="0" applyNumberFormat="1" applyFont="1" applyBorder="1" applyAlignment="1">
      <alignment horizontal="center" vertical="center" wrapText="1"/>
    </xf>
    <xf numFmtId="14" fontId="45" fillId="0" borderId="7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" fillId="34" borderId="0" xfId="0" applyFont="1" applyFill="1" applyAlignment="1">
      <alignment vertical="center"/>
    </xf>
    <xf numFmtId="0" fontId="34" fillId="0" borderId="0" xfId="0" applyFont="1" applyAlignment="1">
      <alignment vertical="center"/>
    </xf>
    <xf numFmtId="7" fontId="3" fillId="0" borderId="0" xfId="0" applyNumberFormat="1" applyFont="1" applyAlignment="1">
      <alignment vertical="center"/>
    </xf>
    <xf numFmtId="43" fontId="3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0" fontId="34" fillId="34" borderId="0" xfId="0" applyFont="1" applyFill="1" applyAlignment="1">
      <alignment vertical="center"/>
    </xf>
    <xf numFmtId="16" fontId="3" fillId="0" borderId="0" xfId="0" applyNumberFormat="1" applyFont="1" applyAlignment="1">
      <alignment vertical="center"/>
    </xf>
    <xf numFmtId="10" fontId="3" fillId="0" borderId="0" xfId="1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1" xfId="0" applyFont="1" applyFill="1" applyBorder="1" applyAlignment="1">
      <alignment horizontal="right" vertical="center"/>
    </xf>
    <xf numFmtId="7" fontId="0" fillId="0" borderId="1" xfId="0" applyNumberFormat="1" applyFont="1" applyBorder="1" applyAlignment="1">
      <alignment vertical="center"/>
    </xf>
    <xf numFmtId="7" fontId="20" fillId="0" borderId="1" xfId="0" applyNumberFormat="1" applyFont="1" applyBorder="1" applyAlignment="1">
      <alignment vertical="center"/>
    </xf>
    <xf numFmtId="0" fontId="52" fillId="0" borderId="0" xfId="0" applyFont="1" applyFill="1" applyAlignment="1">
      <alignment vertical="center"/>
    </xf>
    <xf numFmtId="0" fontId="5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43" fontId="2" fillId="0" borderId="0" xfId="0" applyNumberFormat="1" applyFont="1" applyAlignment="1">
      <alignment vertical="center"/>
    </xf>
    <xf numFmtId="0" fontId="46" fillId="34" borderId="1" xfId="0" applyFont="1" applyFill="1" applyBorder="1" applyAlignment="1">
      <alignment vertical="center" wrapText="1"/>
    </xf>
    <xf numFmtId="44" fontId="47" fillId="34" borderId="1" xfId="53" applyFont="1" applyFill="1" applyBorder="1" applyAlignment="1">
      <alignment vertical="center"/>
    </xf>
    <xf numFmtId="3" fontId="48" fillId="34" borderId="1" xfId="53" applyNumberFormat="1" applyFont="1" applyFill="1" applyBorder="1" applyAlignment="1">
      <alignment horizontal="center" vertical="center" wrapText="1"/>
    </xf>
    <xf numFmtId="3" fontId="20" fillId="34" borderId="1" xfId="0" applyNumberFormat="1" applyFont="1" applyFill="1" applyBorder="1" applyAlignment="1">
      <alignment horizontal="center" vertical="center"/>
    </xf>
    <xf numFmtId="3" fontId="0" fillId="34" borderId="1" xfId="0" applyNumberForma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0" fontId="0" fillId="37" borderId="0" xfId="1" applyNumberFormat="1" applyFont="1" applyFill="1" applyBorder="1" applyAlignment="1">
      <alignment horizontal="center" vertical="center"/>
    </xf>
    <xf numFmtId="10" fontId="0" fillId="0" borderId="0" xfId="1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7" fontId="20" fillId="0" borderId="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7" fontId="2" fillId="0" borderId="0" xfId="0" applyNumberFormat="1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10" fontId="3" fillId="34" borderId="36" xfId="1" applyNumberFormat="1" applyFont="1" applyFill="1" applyBorder="1" applyAlignment="1">
      <alignment horizontal="center" vertical="center" wrapText="1"/>
    </xf>
    <xf numFmtId="49" fontId="3" fillId="34" borderId="1" xfId="53" applyNumberFormat="1" applyFont="1" applyFill="1" applyBorder="1" applyAlignment="1">
      <alignment horizontal="center" vertical="center"/>
    </xf>
    <xf numFmtId="0" fontId="3" fillId="38" borderId="24" xfId="0" applyFont="1" applyFill="1" applyBorder="1" applyAlignment="1">
      <alignment vertical="center"/>
    </xf>
    <xf numFmtId="0" fontId="3" fillId="38" borderId="37" xfId="0" applyFont="1" applyFill="1" applyBorder="1" applyAlignment="1">
      <alignment vertical="center"/>
    </xf>
    <xf numFmtId="0" fontId="3" fillId="38" borderId="38" xfId="0" applyFont="1" applyFill="1" applyBorder="1" applyAlignment="1">
      <alignment vertical="center"/>
    </xf>
    <xf numFmtId="8" fontId="3" fillId="34" borderId="1" xfId="53" applyNumberFormat="1" applyFont="1" applyFill="1" applyBorder="1" applyAlignment="1">
      <alignment horizontal="center" vertical="center"/>
    </xf>
    <xf numFmtId="49" fontId="3" fillId="34" borderId="1" xfId="2" applyNumberFormat="1" applyFont="1" applyFill="1" applyBorder="1" applyAlignment="1">
      <alignment horizontal="center" vertical="center"/>
    </xf>
    <xf numFmtId="10" fontId="3" fillId="0" borderId="36" xfId="1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7" fontId="3" fillId="0" borderId="36" xfId="0" applyNumberFormat="1" applyFont="1" applyBorder="1" applyAlignment="1">
      <alignment horizontal="left" vertical="center" wrapText="1"/>
    </xf>
    <xf numFmtId="44" fontId="3" fillId="0" borderId="36" xfId="0" applyNumberFormat="1" applyFont="1" applyBorder="1" applyAlignment="1">
      <alignment horizontal="left" vertical="center" wrapText="1"/>
    </xf>
    <xf numFmtId="0" fontId="57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59" fillId="0" borderId="0" xfId="0" applyFont="1"/>
    <xf numFmtId="0" fontId="58" fillId="0" borderId="0" xfId="0" applyFont="1" applyAlignment="1">
      <alignment horizontal="center" vertical="center"/>
    </xf>
    <xf numFmtId="4" fontId="59" fillId="0" borderId="0" xfId="0" applyNumberFormat="1" applyFont="1" applyFill="1" applyBorder="1"/>
    <xf numFmtId="2" fontId="59" fillId="0" borderId="0" xfId="0" applyNumberFormat="1" applyFont="1" applyFill="1" applyBorder="1" applyAlignment="1">
      <alignment vertical="center"/>
    </xf>
    <xf numFmtId="0" fontId="61" fillId="0" borderId="4" xfId="0" applyFont="1" applyFill="1" applyBorder="1" applyAlignment="1" applyProtection="1">
      <alignment horizontal="center" vertical="center" wrapText="1"/>
    </xf>
    <xf numFmtId="0" fontId="61" fillId="0" borderId="1" xfId="0" applyFont="1" applyBorder="1" applyAlignment="1">
      <alignment horizontal="center" vertical="center" wrapText="1"/>
    </xf>
    <xf numFmtId="0" fontId="61" fillId="0" borderId="5" xfId="0" applyFont="1" applyBorder="1" applyAlignment="1">
      <alignment horizontal="center" vertical="center" wrapText="1"/>
    </xf>
    <xf numFmtId="2" fontId="61" fillId="0" borderId="1" xfId="0" applyNumberFormat="1" applyFont="1" applyFill="1" applyBorder="1" applyAlignment="1" applyProtection="1">
      <alignment horizontal="center" vertical="center" wrapText="1"/>
    </xf>
    <xf numFmtId="1" fontId="61" fillId="0" borderId="1" xfId="0" applyNumberFormat="1" applyFont="1" applyFill="1" applyBorder="1" applyAlignment="1" applyProtection="1">
      <alignment horizontal="center" vertical="center"/>
    </xf>
    <xf numFmtId="44" fontId="61" fillId="0" borderId="1" xfId="53" applyFont="1" applyFill="1" applyBorder="1" applyAlignment="1" applyProtection="1">
      <alignment horizontal="right" vertical="center"/>
      <protection locked="0"/>
    </xf>
    <xf numFmtId="44" fontId="61" fillId="0" borderId="5" xfId="53" applyFont="1" applyFill="1" applyBorder="1" applyAlignment="1" applyProtection="1">
      <alignment horizontal="right" vertical="center"/>
      <protection locked="0"/>
    </xf>
    <xf numFmtId="4" fontId="59" fillId="0" borderId="0" xfId="0" applyNumberFormat="1" applyFont="1"/>
    <xf numFmtId="0" fontId="62" fillId="0" borderId="1" xfId="0" applyFont="1" applyBorder="1" applyAlignment="1">
      <alignment horizontal="center" vertical="center"/>
    </xf>
    <xf numFmtId="1" fontId="61" fillId="0" borderId="1" xfId="0" applyNumberFormat="1" applyFont="1" applyBorder="1" applyAlignment="1" applyProtection="1">
      <alignment horizontal="center" vertical="center"/>
    </xf>
    <xf numFmtId="1" fontId="60" fillId="41" borderId="46" xfId="53" applyNumberFormat="1" applyFont="1" applyFill="1" applyBorder="1" applyAlignment="1" applyProtection="1">
      <alignment horizontal="center" vertical="center"/>
    </xf>
    <xf numFmtId="170" fontId="60" fillId="41" borderId="46" xfId="0" applyNumberFormat="1" applyFont="1" applyFill="1" applyBorder="1" applyAlignment="1" applyProtection="1">
      <alignment horizontal="right" vertical="center"/>
    </xf>
    <xf numFmtId="170" fontId="60" fillId="41" borderId="46" xfId="0" applyNumberFormat="1" applyFont="1" applyFill="1" applyBorder="1" applyAlignment="1" applyProtection="1">
      <alignment horizontal="right" vertical="center"/>
      <protection locked="0"/>
    </xf>
    <xf numFmtId="170" fontId="63" fillId="42" borderId="11" xfId="0" applyNumberFormat="1" applyFont="1" applyFill="1" applyBorder="1" applyAlignment="1" applyProtection="1">
      <alignment horizontal="right" vertical="center"/>
      <protection locked="0"/>
    </xf>
    <xf numFmtId="0" fontId="61" fillId="0" borderId="0" xfId="0" applyFont="1"/>
    <xf numFmtId="1" fontId="61" fillId="0" borderId="0" xfId="0" applyNumberFormat="1" applyFont="1"/>
    <xf numFmtId="170" fontId="59" fillId="0" borderId="0" xfId="0" applyNumberFormat="1" applyFont="1"/>
    <xf numFmtId="0" fontId="65" fillId="0" borderId="0" xfId="0" applyFont="1" applyProtection="1">
      <protection locked="0"/>
    </xf>
    <xf numFmtId="4" fontId="66" fillId="0" borderId="0" xfId="0" applyNumberFormat="1" applyFont="1" applyBorder="1" applyProtection="1">
      <protection locked="0"/>
    </xf>
    <xf numFmtId="0" fontId="66" fillId="0" borderId="0" xfId="0" applyFont="1" applyBorder="1"/>
    <xf numFmtId="0" fontId="68" fillId="0" borderId="0" xfId="0" applyFont="1" applyFill="1" applyBorder="1" applyAlignment="1" applyProtection="1">
      <alignment horizontal="center" vertical="center"/>
    </xf>
    <xf numFmtId="168" fontId="68" fillId="0" borderId="0" xfId="62" applyNumberFormat="1" applyFont="1" applyFill="1" applyBorder="1" applyAlignment="1" applyProtection="1">
      <alignment horizontal="right"/>
      <protection locked="0"/>
    </xf>
    <xf numFmtId="0" fontId="64" fillId="0" borderId="1" xfId="0" applyFont="1" applyBorder="1" applyAlignment="1">
      <alignment horizontal="center" vertical="center" wrapText="1"/>
    </xf>
    <xf numFmtId="0" fontId="64" fillId="37" borderId="1" xfId="0" applyFont="1" applyFill="1" applyBorder="1" applyAlignment="1">
      <alignment horizontal="center" vertical="center" wrapText="1"/>
    </xf>
    <xf numFmtId="168" fontId="66" fillId="0" borderId="1" xfId="0" applyNumberFormat="1" applyFont="1" applyBorder="1" applyAlignment="1">
      <alignment horizontal="justify" vertical="center" wrapText="1"/>
    </xf>
    <xf numFmtId="0" fontId="66" fillId="0" borderId="1" xfId="0" applyFont="1" applyBorder="1" applyAlignment="1">
      <alignment horizontal="center" vertical="center" wrapText="1"/>
    </xf>
    <xf numFmtId="43" fontId="66" fillId="0" borderId="1" xfId="0" applyNumberFormat="1" applyFont="1" applyBorder="1" applyAlignment="1">
      <alignment horizontal="center" vertical="center" wrapText="1"/>
    </xf>
    <xf numFmtId="44" fontId="69" fillId="43" borderId="1" xfId="53" applyFont="1" applyFill="1" applyBorder="1" applyAlignment="1">
      <alignment horizontal="justify" vertical="center" wrapText="1"/>
    </xf>
    <xf numFmtId="0" fontId="51" fillId="0" borderId="0" xfId="0" applyFont="1" applyFill="1" applyAlignment="1"/>
    <xf numFmtId="0" fontId="51" fillId="0" borderId="0" xfId="0" applyFont="1" applyFill="1" applyAlignment="1">
      <alignment horizontal="center"/>
    </xf>
    <xf numFmtId="0" fontId="66" fillId="44" borderId="1" xfId="0" applyFont="1" applyFill="1" applyBorder="1" applyAlignment="1">
      <alignment vertical="center" wrapText="1"/>
    </xf>
    <xf numFmtId="0" fontId="66" fillId="0" borderId="1" xfId="0" applyFont="1" applyBorder="1" applyAlignment="1">
      <alignment vertical="center" wrapText="1"/>
    </xf>
    <xf numFmtId="0" fontId="64" fillId="0" borderId="1" xfId="0" applyFont="1" applyBorder="1" applyAlignment="1">
      <alignment vertical="center" wrapText="1"/>
    </xf>
    <xf numFmtId="0" fontId="66" fillId="0" borderId="0" xfId="0" applyFont="1" applyBorder="1" applyProtection="1">
      <protection locked="0"/>
    </xf>
    <xf numFmtId="168" fontId="66" fillId="0" borderId="1" xfId="0" applyNumberFormat="1" applyFont="1" applyBorder="1" applyAlignment="1">
      <alignment vertical="center" wrapText="1"/>
    </xf>
    <xf numFmtId="0" fontId="66" fillId="0" borderId="0" xfId="0" applyFont="1"/>
    <xf numFmtId="44" fontId="66" fillId="0" borderId="1" xfId="53" applyFont="1" applyBorder="1" applyAlignment="1">
      <alignment vertical="center" wrapText="1"/>
    </xf>
    <xf numFmtId="0" fontId="70" fillId="0" borderId="1" xfId="0" applyFont="1" applyBorder="1" applyAlignment="1">
      <alignment vertical="center" wrapText="1"/>
    </xf>
    <xf numFmtId="44" fontId="64" fillId="39" borderId="1" xfId="53" applyFont="1" applyFill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73" fillId="34" borderId="1" xfId="0" applyFont="1" applyFill="1" applyBorder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43" xfId="0" applyFill="1" applyBorder="1" applyAlignment="1">
      <alignment horizontal="left" vertical="center" wrapText="1"/>
    </xf>
    <xf numFmtId="167" fontId="0" fillId="0" borderId="0" xfId="0" applyNumberFormat="1" applyFill="1" applyAlignment="1">
      <alignment horizontal="left" vertical="center" wrapText="1"/>
    </xf>
    <xf numFmtId="0" fontId="23" fillId="0" borderId="35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0" fillId="34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35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38" fillId="36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0" fillId="0" borderId="0" xfId="0" applyFont="1" applyAlignment="1">
      <alignment horizontal="justify" vertical="center" wrapText="1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37" fillId="0" borderId="0" xfId="0" applyFont="1" applyAlignment="1">
      <alignment horizontal="justify" vertical="center" wrapText="1"/>
    </xf>
    <xf numFmtId="0" fontId="44" fillId="0" borderId="18" xfId="0" applyFont="1" applyBorder="1" applyAlignment="1">
      <alignment horizontal="center" vertical="center" wrapText="1"/>
    </xf>
    <xf numFmtId="0" fontId="44" fillId="0" borderId="20" xfId="0" applyFont="1" applyBorder="1" applyAlignment="1">
      <alignment horizontal="center" vertical="center" wrapText="1"/>
    </xf>
    <xf numFmtId="0" fontId="2" fillId="34" borderId="0" xfId="0" applyFont="1" applyFill="1" applyAlignment="1">
      <alignment horizontal="right" vertical="center"/>
    </xf>
    <xf numFmtId="0" fontId="2" fillId="34" borderId="25" xfId="0" applyFont="1" applyFill="1" applyBorder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2" fillId="35" borderId="0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left" vertical="center" wrapText="1"/>
    </xf>
    <xf numFmtId="0" fontId="64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  <xf numFmtId="0" fontId="64" fillId="39" borderId="43" xfId="0" applyFont="1" applyFill="1" applyBorder="1" applyAlignment="1">
      <alignment horizontal="center"/>
    </xf>
    <xf numFmtId="0" fontId="64" fillId="0" borderId="24" xfId="0" applyFont="1" applyBorder="1" applyAlignment="1">
      <alignment horizontal="center" vertical="center" wrapText="1"/>
    </xf>
    <xf numFmtId="0" fontId="64" fillId="0" borderId="38" xfId="0" applyFont="1" applyBorder="1" applyAlignment="1">
      <alignment horizontal="center" vertical="center" wrapText="1"/>
    </xf>
    <xf numFmtId="0" fontId="64" fillId="43" borderId="24" xfId="0" applyFont="1" applyFill="1" applyBorder="1" applyAlignment="1">
      <alignment horizontal="center" vertical="center" wrapText="1"/>
    </xf>
    <xf numFmtId="0" fontId="64" fillId="43" borderId="37" xfId="0" applyFont="1" applyFill="1" applyBorder="1" applyAlignment="1">
      <alignment horizontal="center" vertical="center" wrapText="1"/>
    </xf>
    <xf numFmtId="0" fontId="69" fillId="43" borderId="37" xfId="0" applyFont="1" applyFill="1" applyBorder="1" applyAlignment="1">
      <alignment horizontal="center" vertical="center" wrapText="1"/>
    </xf>
    <xf numFmtId="0" fontId="69" fillId="43" borderId="38" xfId="0" applyFont="1" applyFill="1" applyBorder="1" applyAlignment="1">
      <alignment horizontal="center" vertical="center" wrapText="1"/>
    </xf>
    <xf numFmtId="0" fontId="72" fillId="0" borderId="0" xfId="0" applyFont="1" applyAlignment="1">
      <alignment horizontal="left" vertical="center"/>
    </xf>
    <xf numFmtId="0" fontId="64" fillId="44" borderId="1" xfId="0" applyFont="1" applyFill="1" applyBorder="1" applyAlignment="1">
      <alignment vertical="center" wrapText="1"/>
    </xf>
    <xf numFmtId="0" fontId="71" fillId="0" borderId="40" xfId="0" applyFont="1" applyBorder="1" applyAlignment="1">
      <alignment horizontal="left" vertical="center"/>
    </xf>
    <xf numFmtId="0" fontId="2" fillId="0" borderId="25" xfId="0" applyFont="1" applyFill="1" applyBorder="1" applyAlignment="1">
      <alignment horizontal="right" vertical="center"/>
    </xf>
    <xf numFmtId="0" fontId="2" fillId="2" borderId="25" xfId="0" applyFont="1" applyFill="1" applyBorder="1" applyAlignment="1">
      <alignment horizontal="center" vertical="center"/>
    </xf>
    <xf numFmtId="0" fontId="52" fillId="34" borderId="24" xfId="0" applyFont="1" applyFill="1" applyBorder="1" applyAlignment="1">
      <alignment horizontal="center" vertical="center"/>
    </xf>
    <xf numFmtId="0" fontId="52" fillId="34" borderId="37" xfId="0" applyFont="1" applyFill="1" applyBorder="1" applyAlignment="1">
      <alignment horizontal="center" vertical="center"/>
    </xf>
    <xf numFmtId="0" fontId="52" fillId="34" borderId="38" xfId="0" applyFont="1" applyFill="1" applyBorder="1" applyAlignment="1">
      <alignment horizontal="center" vertical="center"/>
    </xf>
    <xf numFmtId="0" fontId="39" fillId="36" borderId="0" xfId="0" applyFont="1" applyFill="1" applyAlignment="1">
      <alignment horizontal="center"/>
    </xf>
    <xf numFmtId="0" fontId="2" fillId="34" borderId="24" xfId="0" applyFont="1" applyFill="1" applyBorder="1" applyAlignment="1">
      <alignment horizontal="center" vertical="center"/>
    </xf>
    <xf numFmtId="0" fontId="2" fillId="34" borderId="37" xfId="0" applyFont="1" applyFill="1" applyBorder="1" applyAlignment="1">
      <alignment horizontal="center" vertical="center"/>
    </xf>
    <xf numFmtId="0" fontId="2" fillId="34" borderId="38" xfId="0" applyFont="1" applyFill="1" applyBorder="1" applyAlignment="1">
      <alignment horizontal="center" vertical="center"/>
    </xf>
    <xf numFmtId="49" fontId="3" fillId="38" borderId="24" xfId="0" applyNumberFormat="1" applyFont="1" applyFill="1" applyBorder="1" applyAlignment="1">
      <alignment horizontal="center" vertical="center"/>
    </xf>
    <xf numFmtId="49" fontId="3" fillId="38" borderId="37" xfId="0" applyNumberFormat="1" applyFont="1" applyFill="1" applyBorder="1" applyAlignment="1">
      <alignment horizontal="center" vertical="center"/>
    </xf>
    <xf numFmtId="49" fontId="3" fillId="38" borderId="38" xfId="0" applyNumberFormat="1" applyFont="1" applyFill="1" applyBorder="1" applyAlignment="1">
      <alignment horizontal="center" vertical="center"/>
    </xf>
    <xf numFmtId="0" fontId="3" fillId="38" borderId="24" xfId="0" applyFont="1" applyFill="1" applyBorder="1" applyAlignment="1">
      <alignment horizontal="center" vertical="center"/>
    </xf>
    <xf numFmtId="0" fontId="3" fillId="38" borderId="37" xfId="0" applyFont="1" applyFill="1" applyBorder="1" applyAlignment="1">
      <alignment horizontal="center" vertical="center"/>
    </xf>
    <xf numFmtId="0" fontId="3" fillId="38" borderId="38" xfId="0" applyFont="1" applyFill="1" applyBorder="1" applyAlignment="1">
      <alignment horizontal="center" vertical="center"/>
    </xf>
    <xf numFmtId="0" fontId="54" fillId="34" borderId="24" xfId="0" applyFont="1" applyFill="1" applyBorder="1" applyAlignment="1">
      <alignment horizontal="center" vertical="center" wrapText="1"/>
    </xf>
    <xf numFmtId="0" fontId="54" fillId="34" borderId="37" xfId="0" applyFont="1" applyFill="1" applyBorder="1" applyAlignment="1">
      <alignment horizontal="center" vertical="center" wrapText="1"/>
    </xf>
    <xf numFmtId="0" fontId="54" fillId="34" borderId="38" xfId="0" applyFont="1" applyFill="1" applyBorder="1" applyAlignment="1">
      <alignment horizontal="center" vertical="center" wrapText="1"/>
    </xf>
    <xf numFmtId="0" fontId="56" fillId="34" borderId="37" xfId="0" applyFont="1" applyFill="1" applyBorder="1" applyAlignment="1">
      <alignment horizontal="center" vertical="center" wrapText="1"/>
    </xf>
    <xf numFmtId="0" fontId="56" fillId="34" borderId="38" xfId="0" applyFont="1" applyFill="1" applyBorder="1" applyAlignment="1">
      <alignment horizontal="center" vertical="center" wrapText="1"/>
    </xf>
    <xf numFmtId="0" fontId="60" fillId="40" borderId="12" xfId="0" applyFont="1" applyFill="1" applyBorder="1" applyAlignment="1" applyProtection="1">
      <alignment horizontal="center" vertical="center" wrapText="1"/>
    </xf>
    <xf numFmtId="0" fontId="60" fillId="40" borderId="13" xfId="0" applyFont="1" applyFill="1" applyBorder="1" applyAlignment="1" applyProtection="1">
      <alignment horizontal="center" vertical="center" wrapText="1"/>
    </xf>
    <xf numFmtId="0" fontId="60" fillId="40" borderId="14" xfId="0" applyFont="1" applyFill="1" applyBorder="1" applyAlignment="1" applyProtection="1">
      <alignment horizontal="center" vertical="center" wrapText="1"/>
    </xf>
    <xf numFmtId="2" fontId="61" fillId="0" borderId="4" xfId="0" applyNumberFormat="1" applyFont="1" applyFill="1" applyBorder="1" applyAlignment="1" applyProtection="1">
      <alignment horizontal="center" vertical="center"/>
    </xf>
    <xf numFmtId="2" fontId="60" fillId="41" borderId="10" xfId="0" applyNumberFormat="1" applyFont="1" applyFill="1" applyBorder="1" applyAlignment="1" applyProtection="1">
      <alignment horizontal="center" vertical="center"/>
    </xf>
    <xf numFmtId="2" fontId="60" fillId="41" borderId="46" xfId="0" applyNumberFormat="1" applyFont="1" applyFill="1" applyBorder="1" applyAlignment="1" applyProtection="1">
      <alignment horizontal="center" vertical="center"/>
    </xf>
    <xf numFmtId="0" fontId="58" fillId="0" borderId="0" xfId="0" applyFont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20" xfId="0" applyFont="1" applyBorder="1" applyAlignment="1">
      <alignment horizontal="center" vertical="center"/>
    </xf>
    <xf numFmtId="0" fontId="60" fillId="39" borderId="18" xfId="0" applyFont="1" applyFill="1" applyBorder="1" applyAlignment="1" applyProtection="1">
      <alignment horizontal="center" vertical="center" wrapText="1"/>
    </xf>
    <xf numFmtId="0" fontId="60" fillId="39" borderId="19" xfId="0" applyFont="1" applyFill="1" applyBorder="1" applyAlignment="1" applyProtection="1">
      <alignment horizontal="center" vertical="center" wrapText="1"/>
    </xf>
    <xf numFmtId="0" fontId="60" fillId="39" borderId="20" xfId="0" applyFont="1" applyFill="1" applyBorder="1" applyAlignment="1" applyProtection="1">
      <alignment horizontal="center" vertical="center" wrapText="1"/>
    </xf>
    <xf numFmtId="0" fontId="0" fillId="34" borderId="39" xfId="0" applyFill="1" applyBorder="1" applyAlignment="1">
      <alignment horizontal="left" vertical="center" wrapText="1"/>
    </xf>
    <xf numFmtId="0" fontId="0" fillId="34" borderId="40" xfId="0" applyFill="1" applyBorder="1" applyAlignment="1">
      <alignment horizontal="left" vertical="center" wrapText="1"/>
    </xf>
    <xf numFmtId="0" fontId="0" fillId="34" borderId="41" xfId="0" applyFill="1" applyBorder="1" applyAlignment="1">
      <alignment horizontal="left" vertical="center" wrapText="1"/>
    </xf>
    <xf numFmtId="0" fontId="0" fillId="34" borderId="21" xfId="0" applyFill="1" applyBorder="1" applyAlignment="1">
      <alignment horizontal="left" vertical="center"/>
    </xf>
    <xf numFmtId="0" fontId="0" fillId="34" borderId="0" xfId="0" applyFill="1" applyBorder="1" applyAlignment="1">
      <alignment horizontal="left" vertical="center"/>
    </xf>
    <xf numFmtId="0" fontId="0" fillId="34" borderId="45" xfId="0" applyFill="1" applyBorder="1" applyAlignment="1">
      <alignment horizontal="left" vertical="center"/>
    </xf>
    <xf numFmtId="0" fontId="0" fillId="34" borderId="42" xfId="0" applyFill="1" applyBorder="1" applyAlignment="1">
      <alignment horizontal="left" vertical="center"/>
    </xf>
    <xf numFmtId="0" fontId="0" fillId="34" borderId="43" xfId="0" applyFill="1" applyBorder="1" applyAlignment="1">
      <alignment horizontal="left" vertical="center"/>
    </xf>
    <xf numFmtId="0" fontId="0" fillId="34" borderId="44" xfId="0" applyFill="1" applyBorder="1" applyAlignment="1">
      <alignment horizontal="left" vertical="center"/>
    </xf>
    <xf numFmtId="0" fontId="0" fillId="34" borderId="0" xfId="0" applyFill="1" applyAlignment="1">
      <alignment horizontal="right" vertical="center"/>
    </xf>
    <xf numFmtId="0" fontId="0" fillId="34" borderId="0" xfId="0" applyFill="1" applyAlignment="1">
      <alignment horizontal="left" vertical="center"/>
    </xf>
    <xf numFmtId="0" fontId="0" fillId="34" borderId="0" xfId="0" applyFill="1" applyAlignment="1">
      <alignment horizontal="center" vertical="center"/>
    </xf>
    <xf numFmtId="0" fontId="0" fillId="34" borderId="1" xfId="0" applyFill="1" applyBorder="1" applyAlignment="1">
      <alignment horizontal="center" vertical="center"/>
    </xf>
    <xf numFmtId="0" fontId="20" fillId="34" borderId="24" xfId="0" applyFont="1" applyFill="1" applyBorder="1" applyAlignment="1">
      <alignment horizontal="center" vertical="center"/>
    </xf>
    <xf numFmtId="0" fontId="20" fillId="34" borderId="38" xfId="0" applyFont="1" applyFill="1" applyBorder="1" applyAlignment="1">
      <alignment horizontal="center" vertical="center"/>
    </xf>
    <xf numFmtId="0" fontId="49" fillId="34" borderId="0" xfId="0" applyFont="1" applyFill="1" applyAlignment="1">
      <alignment horizontal="center" vertical="center"/>
    </xf>
    <xf numFmtId="0" fontId="20" fillId="34" borderId="39" xfId="0" applyFont="1" applyFill="1" applyBorder="1" applyAlignment="1">
      <alignment horizontal="center" vertical="center"/>
    </xf>
    <xf numFmtId="0" fontId="20" fillId="34" borderId="40" xfId="0" applyFont="1" applyFill="1" applyBorder="1" applyAlignment="1">
      <alignment horizontal="center" vertical="center"/>
    </xf>
    <xf numFmtId="0" fontId="20" fillId="34" borderId="41" xfId="0" applyFont="1" applyFill="1" applyBorder="1" applyAlignment="1">
      <alignment horizontal="center" vertical="center"/>
    </xf>
    <xf numFmtId="0" fontId="0" fillId="34" borderId="21" xfId="0" applyFill="1" applyBorder="1" applyAlignment="1">
      <alignment horizontal="center" vertical="center"/>
    </xf>
    <xf numFmtId="0" fontId="0" fillId="34" borderId="0" xfId="0" applyFill="1" applyBorder="1" applyAlignment="1">
      <alignment horizontal="center" vertical="center"/>
    </xf>
    <xf numFmtId="0" fontId="0" fillId="34" borderId="45" xfId="0" applyFill="1" applyBorder="1" applyAlignment="1">
      <alignment horizontal="center" vertical="center"/>
    </xf>
  </cellXfs>
  <cellStyles count="63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Incorreto" xfId="12" builtinId="27" customBuiltin="1"/>
    <cellStyle name="Moeda" xfId="53" builtinId="4"/>
    <cellStyle name="Moeda 5" xfId="62"/>
    <cellStyle name="Neutra" xfId="13" builtinId="28" customBuiltin="1"/>
    <cellStyle name="Normal" xfId="0" builtinId="0"/>
    <cellStyle name="Normal 2" xfId="48"/>
    <cellStyle name="Nota" xfId="20" builtinId="10" customBuiltin="1"/>
    <cellStyle name="Porcentagem" xfId="1" builtinId="5"/>
    <cellStyle name="Saída" xfId="15" builtinId="21" customBuiltin="1"/>
    <cellStyle name="Separador de milhares" xfId="2" builtinId="3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 2" xfId="3"/>
    <cellStyle name="Vírgula 3" xfId="5"/>
    <cellStyle name="Vírgula 3 2" xfId="51"/>
    <cellStyle name="Vírgula 3 2 2" xfId="60"/>
    <cellStyle name="Vírgula 3 3" xfId="56"/>
    <cellStyle name="Vírgula 4" xfId="4"/>
    <cellStyle name="Vírgula 4 2" xfId="50"/>
    <cellStyle name="Vírgula 4 2 2" xfId="59"/>
    <cellStyle name="Vírgula 4 3" xfId="55"/>
    <cellStyle name="Vírgula 5" xfId="47"/>
    <cellStyle name="Vírgula 5 2" xfId="52"/>
    <cellStyle name="Vírgula 5 2 2" xfId="61"/>
    <cellStyle name="Vírgula 5 3" xfId="57"/>
    <cellStyle name="Vírgula 6" xfId="49"/>
    <cellStyle name="Vírgula 6 2" xfId="58"/>
    <cellStyle name="Vírgula 7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8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ackage" Target="../embeddings/Documento_do_Microsoft_Office_Word1.docx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0"/>
  <sheetViews>
    <sheetView zoomScale="120" zoomScaleNormal="120" workbookViewId="0">
      <selection activeCell="G1" sqref="A1:XFD1048576"/>
    </sheetView>
  </sheetViews>
  <sheetFormatPr defaultRowHeight="15.75"/>
  <cols>
    <col min="1" max="1" width="17.42578125" style="1" customWidth="1"/>
    <col min="2" max="2" width="44.5703125" style="1" customWidth="1"/>
    <col min="3" max="3" width="18" style="1" customWidth="1"/>
    <col min="4" max="4" width="14.28515625" style="1" customWidth="1"/>
    <col min="5" max="5" width="20.140625" style="1" customWidth="1"/>
    <col min="6" max="6" width="10" style="1" customWidth="1"/>
    <col min="7" max="7" width="11" style="1" customWidth="1"/>
    <col min="8" max="8" width="10.140625" style="1" bestFit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18" t="s">
        <v>73</v>
      </c>
      <c r="B4" s="218"/>
      <c r="C4" s="218"/>
      <c r="D4" s="218"/>
    </row>
    <row r="5" spans="1:10" ht="16.5">
      <c r="A5" s="218" t="s">
        <v>74</v>
      </c>
      <c r="B5" s="218"/>
      <c r="C5" s="218"/>
      <c r="D5" s="218"/>
    </row>
    <row r="6" spans="1:10">
      <c r="A6" s="228" t="s">
        <v>88</v>
      </c>
      <c r="B6" s="228"/>
      <c r="C6" s="228"/>
      <c r="D6" s="228"/>
    </row>
    <row r="7" spans="1:10" ht="37.5" customHeight="1">
      <c r="A7" s="230" t="s">
        <v>135</v>
      </c>
      <c r="B7" s="230"/>
      <c r="C7" s="230"/>
      <c r="D7" s="230"/>
    </row>
    <row r="8" spans="1:10">
      <c r="A8" s="157" t="s">
        <v>287</v>
      </c>
      <c r="B8" s="157" t="s">
        <v>288</v>
      </c>
      <c r="C8" s="101">
        <v>1</v>
      </c>
      <c r="D8" s="101"/>
    </row>
    <row r="9" spans="1:10" ht="16.5" thickBot="1">
      <c r="A9" s="219" t="s">
        <v>89</v>
      </c>
      <c r="B9" s="219"/>
      <c r="C9" s="219"/>
      <c r="D9" s="93"/>
    </row>
    <row r="10" spans="1:10" ht="31.5">
      <c r="A10" s="34">
        <v>1</v>
      </c>
      <c r="B10" s="35" t="s">
        <v>90</v>
      </c>
      <c r="C10" s="141" t="s">
        <v>243</v>
      </c>
      <c r="D10" s="93"/>
    </row>
    <row r="11" spans="1:10">
      <c r="A11" s="36">
        <v>2</v>
      </c>
      <c r="B11" s="33" t="s">
        <v>91</v>
      </c>
      <c r="C11" s="102" t="s">
        <v>193</v>
      </c>
      <c r="D11" s="93"/>
    </row>
    <row r="12" spans="1:10" ht="47.25">
      <c r="A12" s="36">
        <v>3</v>
      </c>
      <c r="B12" s="18" t="s">
        <v>227</v>
      </c>
      <c r="C12" s="103">
        <v>947.03599999999994</v>
      </c>
      <c r="D12" s="93"/>
      <c r="E12" s="125"/>
    </row>
    <row r="13" spans="1:10" ht="15.75" customHeight="1">
      <c r="A13" s="36">
        <v>4</v>
      </c>
      <c r="B13" s="33" t="s">
        <v>92</v>
      </c>
      <c r="C13" s="104" t="s">
        <v>244</v>
      </c>
      <c r="D13" s="105"/>
      <c r="E13" s="1" t="s">
        <v>220</v>
      </c>
    </row>
    <row r="14" spans="1:10" ht="15.75" customHeight="1">
      <c r="A14" s="30">
        <v>5</v>
      </c>
      <c r="B14" s="39" t="s">
        <v>93</v>
      </c>
      <c r="C14" s="106">
        <v>43466</v>
      </c>
      <c r="D14" s="105"/>
      <c r="E14" s="1" t="s">
        <v>219</v>
      </c>
      <c r="J14" s="100"/>
    </row>
    <row r="15" spans="1:10" ht="15.75" customHeight="1">
      <c r="A15" s="30">
        <v>6</v>
      </c>
      <c r="B15" s="39" t="s">
        <v>136</v>
      </c>
      <c r="C15" s="106" t="s">
        <v>194</v>
      </c>
      <c r="D15" s="105"/>
      <c r="J15" s="100"/>
    </row>
    <row r="16" spans="1:10" ht="41.25" thickBot="1">
      <c r="A16" s="37">
        <v>7</v>
      </c>
      <c r="B16" s="38" t="s">
        <v>115</v>
      </c>
      <c r="C16" s="107" t="s">
        <v>245</v>
      </c>
      <c r="D16" s="105"/>
      <c r="I16" s="217" t="s">
        <v>157</v>
      </c>
      <c r="J16" s="217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07" t="s">
        <v>128</v>
      </c>
      <c r="J18" s="207"/>
    </row>
    <row r="19" spans="1:10">
      <c r="A19" s="151" t="s">
        <v>228</v>
      </c>
      <c r="B19" s="101"/>
      <c r="C19" s="101"/>
      <c r="D19" s="101"/>
      <c r="I19" s="207" t="s">
        <v>129</v>
      </c>
      <c r="J19" s="207"/>
    </row>
    <row r="20" spans="1:10">
      <c r="I20" s="207" t="s">
        <v>130</v>
      </c>
      <c r="J20" s="207"/>
    </row>
    <row r="21" spans="1:10" ht="15.75" customHeight="1">
      <c r="A21" s="219" t="s">
        <v>15</v>
      </c>
      <c r="B21" s="219"/>
      <c r="C21" s="219"/>
      <c r="I21" s="207" t="s">
        <v>131</v>
      </c>
      <c r="J21" s="207"/>
    </row>
    <row r="22" spans="1:10" ht="16.5" thickBot="1">
      <c r="I22" s="207"/>
      <c r="J22" s="207"/>
    </row>
    <row r="23" spans="1:10" ht="16.5" thickBot="1">
      <c r="A23" s="2">
        <v>1</v>
      </c>
      <c r="B23" s="92" t="s">
        <v>16</v>
      </c>
      <c r="C23" s="92" t="s">
        <v>17</v>
      </c>
      <c r="I23" s="207" t="s">
        <v>132</v>
      </c>
      <c r="J23" s="207"/>
    </row>
    <row r="24" spans="1:10" ht="16.5" thickBot="1">
      <c r="A24" s="3" t="s">
        <v>18</v>
      </c>
      <c r="B24" s="40" t="s">
        <v>19</v>
      </c>
      <c r="C24" s="20">
        <f>C12</f>
        <v>947.03599999999994</v>
      </c>
      <c r="I24" s="207" t="s">
        <v>133</v>
      </c>
      <c r="J24" s="207"/>
    </row>
    <row r="25" spans="1:10" ht="16.5" thickBot="1">
      <c r="A25" s="3" t="s">
        <v>20</v>
      </c>
      <c r="B25" s="40" t="s">
        <v>195</v>
      </c>
      <c r="C25" s="20">
        <f>(C24/100)*30</f>
        <v>284.11079999999998</v>
      </c>
      <c r="E25" s="23" t="s">
        <v>75</v>
      </c>
      <c r="F25" s="27" t="s">
        <v>196</v>
      </c>
      <c r="I25" s="207" t="s">
        <v>127</v>
      </c>
      <c r="J25" s="207"/>
    </row>
    <row r="26" spans="1:10" ht="16.5" thickBot="1">
      <c r="A26" s="3" t="s">
        <v>21</v>
      </c>
      <c r="B26" s="40" t="s">
        <v>22</v>
      </c>
      <c r="C26" s="20"/>
      <c r="I26" s="209" t="s">
        <v>120</v>
      </c>
      <c r="J26" s="209"/>
    </row>
    <row r="27" spans="1:10" ht="16.5" customHeight="1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07" t="s">
        <v>134</v>
      </c>
      <c r="J27" s="207"/>
    </row>
    <row r="28" spans="1:10" ht="16.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08"/>
      <c r="J28" s="208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947.03599999999994</v>
      </c>
    </row>
    <row r="30" spans="1:10" ht="16.5" thickBot="1">
      <c r="A30" s="214" t="s">
        <v>2</v>
      </c>
      <c r="B30" s="215"/>
      <c r="C30" s="19">
        <f>SUM(C24:C29)</f>
        <v>1231.1468</v>
      </c>
      <c r="I30" s="95" t="s">
        <v>126</v>
      </c>
      <c r="J30" s="44">
        <f>C25</f>
        <v>284.11079999999998</v>
      </c>
    </row>
    <row r="31" spans="1:10">
      <c r="A31" s="108" t="s">
        <v>84</v>
      </c>
      <c r="I31" s="95" t="s">
        <v>121</v>
      </c>
      <c r="J31" s="44">
        <f>J29+J30</f>
        <v>1231.1468</v>
      </c>
    </row>
    <row r="32" spans="1:10">
      <c r="I32" s="95" t="s">
        <v>122</v>
      </c>
      <c r="J32" s="44">
        <f>J31/220</f>
        <v>5.5961218181818184</v>
      </c>
    </row>
    <row r="33" spans="1:11">
      <c r="A33" s="221" t="s">
        <v>29</v>
      </c>
      <c r="B33" s="221"/>
      <c r="C33" s="221"/>
      <c r="D33" s="221"/>
      <c r="I33" s="95" t="s">
        <v>123</v>
      </c>
      <c r="J33" s="44">
        <f>J32*20%</f>
        <v>1.1192243636363637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134.30692363636365</v>
      </c>
    </row>
    <row r="36" spans="1:11" ht="35.25" customHeight="1">
      <c r="A36" s="223" t="s">
        <v>87</v>
      </c>
      <c r="B36" s="223"/>
      <c r="C36" s="223"/>
      <c r="D36" s="22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16" t="s">
        <v>30</v>
      </c>
      <c r="B38" s="216"/>
      <c r="C38" s="216"/>
      <c r="D38" s="216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32.25" thickBot="1">
      <c r="A40" s="2" t="s">
        <v>31</v>
      </c>
      <c r="B40" s="92" t="s">
        <v>32</v>
      </c>
      <c r="C40" s="92" t="s">
        <v>38</v>
      </c>
      <c r="D40" s="92" t="s">
        <v>17</v>
      </c>
      <c r="I40" s="98" t="s">
        <v>163</v>
      </c>
      <c r="J40" s="136">
        <f>J39*J32</f>
        <v>83.941827272727281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102.59556666666666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148.96876280000001</v>
      </c>
      <c r="E42" s="110" t="s">
        <v>116</v>
      </c>
      <c r="I42" s="94" t="s">
        <v>158</v>
      </c>
      <c r="J42" s="100"/>
      <c r="K42" s="100"/>
    </row>
    <row r="43" spans="1:11" ht="16.5" thickBot="1">
      <c r="A43" s="214" t="s">
        <v>6</v>
      </c>
      <c r="B43" s="215"/>
      <c r="C43" s="5">
        <f>SUM(C41:C42)</f>
        <v>0.20433333333333331</v>
      </c>
      <c r="D43" s="21">
        <f>SUM(D41:D42)</f>
        <v>251.56432946666666</v>
      </c>
      <c r="J43" s="100"/>
      <c r="K43" s="100"/>
    </row>
    <row r="44" spans="1:11">
      <c r="J44" s="100"/>
      <c r="K44" s="100"/>
    </row>
    <row r="45" spans="1:11" ht="32.25" customHeight="1">
      <c r="A45" s="229" t="s">
        <v>35</v>
      </c>
      <c r="B45" s="229"/>
      <c r="C45" s="229"/>
      <c r="D45" s="229"/>
      <c r="E45" s="111"/>
      <c r="J45" s="100"/>
      <c r="K45" s="100"/>
    </row>
    <row r="46" spans="1:11" ht="16.5" thickBot="1">
      <c r="A46" s="226" t="s">
        <v>165</v>
      </c>
      <c r="B46" s="226"/>
      <c r="C46" s="75">
        <f>C30+D43</f>
        <v>1482.7111294666665</v>
      </c>
      <c r="I46" s="132"/>
      <c r="J46" s="132"/>
      <c r="K46" s="100"/>
    </row>
    <row r="47" spans="1:11" ht="16.5" thickBot="1">
      <c r="A47" s="2" t="s">
        <v>36</v>
      </c>
      <c r="B47" s="92" t="s">
        <v>37</v>
      </c>
      <c r="C47" s="92" t="s">
        <v>38</v>
      </c>
      <c r="D47" s="92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296.5422258933333</v>
      </c>
      <c r="E48" s="210" t="s">
        <v>176</v>
      </c>
      <c r="F48" s="211"/>
      <c r="G48" s="211"/>
      <c r="H48" s="211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37.067778236666662</v>
      </c>
      <c r="E49" s="210"/>
      <c r="F49" s="211"/>
      <c r="G49" s="211"/>
      <c r="H49" s="211"/>
      <c r="I49" s="134">
        <v>0</v>
      </c>
      <c r="J49" s="134">
        <v>2.5000000000000001E-2</v>
      </c>
    </row>
    <row r="50" spans="1:10" ht="32.25" thickBot="1">
      <c r="A50" s="3" t="s">
        <v>21</v>
      </c>
      <c r="B50" s="29" t="s">
        <v>96</v>
      </c>
      <c r="C50" s="13">
        <v>0.03</v>
      </c>
      <c r="D50" s="25">
        <f t="shared" si="0"/>
        <v>44.481333883999994</v>
      </c>
      <c r="E50" s="210"/>
      <c r="F50" s="211"/>
      <c r="G50" s="211"/>
      <c r="H50" s="211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22.240666941999997</v>
      </c>
      <c r="E51" s="210"/>
      <c r="F51" s="211"/>
      <c r="G51" s="211"/>
      <c r="H51" s="211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14.827111294666665</v>
      </c>
      <c r="E52" s="210"/>
      <c r="F52" s="211"/>
      <c r="G52" s="211"/>
      <c r="H52" s="211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8.8962667767999992</v>
      </c>
      <c r="E53" s="210"/>
      <c r="F53" s="211"/>
      <c r="G53" s="211"/>
      <c r="H53" s="211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2.9654222589333332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118.61689035733332</v>
      </c>
      <c r="I55" s="134">
        <v>0.03</v>
      </c>
      <c r="J55" s="134">
        <v>0.08</v>
      </c>
    </row>
    <row r="56" spans="1:10" ht="16.5" thickBot="1">
      <c r="A56" s="214" t="s">
        <v>44</v>
      </c>
      <c r="B56" s="215"/>
      <c r="C56" s="11">
        <f>SUM(C48:C55)</f>
        <v>0.36800000000000005</v>
      </c>
      <c r="D56" s="21">
        <f>SUM(D48:D55)</f>
        <v>545.63769564373331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16" t="s">
        <v>45</v>
      </c>
      <c r="B61" s="216"/>
      <c r="C61" s="216"/>
      <c r="D61" s="216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92" t="s">
        <v>47</v>
      </c>
      <c r="C63" s="92" t="s">
        <v>17</v>
      </c>
      <c r="D63" s="92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119.17784</v>
      </c>
      <c r="E64" s="112"/>
    </row>
    <row r="65" spans="1:5" ht="32.2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16.5" thickBot="1">
      <c r="A66" s="3" t="s">
        <v>21</v>
      </c>
      <c r="B66" s="40" t="s">
        <v>178</v>
      </c>
      <c r="C66" s="4"/>
      <c r="D66" s="20">
        <v>0</v>
      </c>
    </row>
    <row r="67" spans="1:5" ht="16.5" thickBot="1">
      <c r="A67" s="3" t="s">
        <v>23</v>
      </c>
      <c r="B67" s="40" t="s">
        <v>28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14" t="s">
        <v>2</v>
      </c>
      <c r="B69" s="215"/>
      <c r="C69" s="4"/>
      <c r="D69" s="21">
        <f>SUM(D64:D68)</f>
        <v>356.77783999999997</v>
      </c>
      <c r="E69" s="111"/>
    </row>
    <row r="70" spans="1:5">
      <c r="A70" s="108" t="s">
        <v>101</v>
      </c>
      <c r="E70" s="111"/>
    </row>
    <row r="71" spans="1:5" ht="24" customHeight="1">
      <c r="A71" s="220" t="s">
        <v>102</v>
      </c>
      <c r="B71" s="220"/>
      <c r="C71" s="220"/>
      <c r="D71" s="220"/>
    </row>
    <row r="73" spans="1:5">
      <c r="A73" s="216" t="s">
        <v>48</v>
      </c>
      <c r="B73" s="216"/>
      <c r="C73" s="216"/>
    </row>
    <row r="74" spans="1:5" ht="16.5" thickBot="1"/>
    <row r="75" spans="1:5" ht="32.25" thickBot="1">
      <c r="A75" s="2">
        <v>2</v>
      </c>
      <c r="B75" s="92" t="s">
        <v>49</v>
      </c>
      <c r="C75" s="92" t="s">
        <v>17</v>
      </c>
    </row>
    <row r="76" spans="1:5" ht="32.25" thickBot="1">
      <c r="A76" s="3" t="s">
        <v>31</v>
      </c>
      <c r="B76" s="40" t="s">
        <v>32</v>
      </c>
      <c r="C76" s="14">
        <f>D43</f>
        <v>251.56432946666666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545.63769564373331</v>
      </c>
    </row>
    <row r="78" spans="1:5" ht="16.5" thickBot="1">
      <c r="A78" s="3" t="s">
        <v>46</v>
      </c>
      <c r="B78" s="40" t="s">
        <v>47</v>
      </c>
      <c r="C78" s="25">
        <f>D69</f>
        <v>356.77783999999997</v>
      </c>
    </row>
    <row r="79" spans="1:5" ht="16.5" thickBot="1">
      <c r="A79" s="214" t="s">
        <v>2</v>
      </c>
      <c r="B79" s="215"/>
      <c r="C79" s="21">
        <f>SUM(C76:C78)</f>
        <v>1153.9798651103999</v>
      </c>
    </row>
    <row r="81" spans="1:8">
      <c r="F81" s="111"/>
    </row>
    <row r="82" spans="1:8">
      <c r="A82" s="221" t="s">
        <v>50</v>
      </c>
      <c r="B82" s="221"/>
      <c r="C82" s="221"/>
      <c r="D82" s="221"/>
    </row>
    <row r="83" spans="1:8">
      <c r="A83" s="222" t="s">
        <v>218</v>
      </c>
      <c r="B83" s="222"/>
      <c r="C83" s="139">
        <f>(C30+D43+D55+D69)</f>
        <v>1958.1058598239999</v>
      </c>
      <c r="D83" s="100"/>
      <c r="F83" s="111"/>
    </row>
    <row r="84" spans="1:8" ht="16.5" thickBot="1">
      <c r="A84" s="222" t="s">
        <v>189</v>
      </c>
      <c r="B84" s="222"/>
      <c r="C84" s="139">
        <f>C30+C79</f>
        <v>2385.1266651103997</v>
      </c>
      <c r="D84" s="100"/>
      <c r="F84" s="111"/>
    </row>
    <row r="85" spans="1:8" ht="16.5" thickBot="1">
      <c r="A85" s="2">
        <v>3</v>
      </c>
      <c r="B85" s="92" t="s">
        <v>51</v>
      </c>
      <c r="C85" s="92" t="s">
        <v>78</v>
      </c>
      <c r="D85" s="92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8.1587744159333333</v>
      </c>
      <c r="E86" s="115"/>
      <c r="F86" s="109"/>
      <c r="G86" s="109"/>
      <c r="H86" s="109"/>
    </row>
    <row r="87" spans="1:8" ht="32.2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0.41038226666666666</v>
      </c>
      <c r="E87" s="109"/>
    </row>
    <row r="88" spans="1:8" ht="63.75" thickBot="1">
      <c r="A88" s="3" t="s">
        <v>21</v>
      </c>
      <c r="B88" s="41" t="s">
        <v>198</v>
      </c>
      <c r="C88" s="142">
        <v>0.05</v>
      </c>
      <c r="D88" s="90">
        <f>C88*(C30+D43)</f>
        <v>74.135556473333324</v>
      </c>
      <c r="E88" s="115" t="s">
        <v>117</v>
      </c>
    </row>
    <row r="89" spans="1:8" ht="27.7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46.377462932702215</v>
      </c>
      <c r="E89" s="115" t="s">
        <v>175</v>
      </c>
    </row>
    <row r="90" spans="1:8" ht="32.2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8.8095393244444455</v>
      </c>
      <c r="E90" s="109"/>
      <c r="F90" s="111"/>
    </row>
    <row r="91" spans="1:8" ht="16.5" thickBot="1">
      <c r="A91" s="214" t="s">
        <v>2</v>
      </c>
      <c r="B91" s="215"/>
      <c r="C91" s="149">
        <f>SUM(C86:C90)</f>
        <v>8.1100000000000005E-2</v>
      </c>
      <c r="D91" s="21">
        <f>SUM(D86:D90)</f>
        <v>137.89171541307999</v>
      </c>
    </row>
    <row r="94" spans="1:8">
      <c r="A94" s="221" t="s">
        <v>54</v>
      </c>
      <c r="B94" s="221"/>
      <c r="C94" s="221"/>
      <c r="D94" s="221"/>
    </row>
    <row r="95" spans="1:8" ht="24" customHeight="1">
      <c r="A95" s="220" t="s">
        <v>103</v>
      </c>
      <c r="B95" s="220"/>
      <c r="C95" s="220"/>
      <c r="D95" s="220"/>
    </row>
    <row r="97" spans="1:10">
      <c r="A97" s="216" t="s">
        <v>55</v>
      </c>
      <c r="B97" s="216"/>
      <c r="C97" s="216"/>
      <c r="D97" s="216"/>
    </row>
    <row r="98" spans="1:10" ht="16.5" thickBot="1">
      <c r="A98" s="32"/>
    </row>
    <row r="99" spans="1:10" ht="16.5" thickBot="1">
      <c r="A99" s="2" t="s">
        <v>56</v>
      </c>
      <c r="B99" s="92" t="s">
        <v>57</v>
      </c>
      <c r="C99" s="92" t="s">
        <v>78</v>
      </c>
      <c r="D99" s="92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210.25153171028995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18.502134790505519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33.55614446096228</v>
      </c>
    </row>
    <row r="103" spans="1:10" ht="32.2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5.4665398244675387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14.748237464542399</v>
      </c>
    </row>
    <row r="105" spans="1:10" ht="32.2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14" t="s">
        <v>44</v>
      </c>
      <c r="B106" s="215"/>
      <c r="C106" s="149">
        <f>SUM(C100:C105)</f>
        <v>0.12463333333333332</v>
      </c>
      <c r="D106" s="21">
        <f>SUM(D100:D105)</f>
        <v>282.52458825076769</v>
      </c>
    </row>
    <row r="108" spans="1:10">
      <c r="A108" s="216" t="s">
        <v>58</v>
      </c>
      <c r="B108" s="216"/>
      <c r="C108" s="216"/>
    </row>
    <row r="109" spans="1:10" ht="16.5" thickBot="1">
      <c r="A109" s="226" t="s">
        <v>179</v>
      </c>
      <c r="B109" s="226"/>
      <c r="C109" s="75">
        <f>C30+C79+D91</f>
        <v>2523.0183805234797</v>
      </c>
      <c r="I109" s="212" t="s">
        <v>168</v>
      </c>
      <c r="J109" s="212"/>
    </row>
    <row r="110" spans="1:10" ht="16.5" thickBot="1">
      <c r="A110" s="2" t="s">
        <v>59</v>
      </c>
      <c r="B110" s="92" t="s">
        <v>60</v>
      </c>
      <c r="C110" s="92" t="s">
        <v>17</v>
      </c>
      <c r="I110" s="212"/>
      <c r="J110" s="212"/>
    </row>
    <row r="111" spans="1:10" ht="16.5" customHeight="1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13" t="s">
        <v>169</v>
      </c>
      <c r="J111" s="118"/>
    </row>
    <row r="112" spans="1:10" ht="16.5" thickBot="1">
      <c r="A112" s="214" t="s">
        <v>2</v>
      </c>
      <c r="B112" s="215"/>
      <c r="C112" s="19">
        <f>C111</f>
        <v>0</v>
      </c>
      <c r="I112" s="213"/>
      <c r="J112" s="118"/>
    </row>
    <row r="113" spans="1:10">
      <c r="I113" s="213"/>
      <c r="J113" s="118"/>
    </row>
    <row r="114" spans="1:10">
      <c r="I114" s="119" t="s">
        <v>170</v>
      </c>
      <c r="J114" s="118"/>
    </row>
    <row r="115" spans="1:10">
      <c r="A115" s="216" t="s">
        <v>61</v>
      </c>
      <c r="B115" s="216"/>
      <c r="C115" s="216"/>
      <c r="I115" s="120" t="s">
        <v>0</v>
      </c>
      <c r="J115" s="121">
        <f>C109</f>
        <v>2523.0183805234797</v>
      </c>
    </row>
    <row r="116" spans="1:10" ht="16.5" thickBot="1">
      <c r="A116" s="32"/>
      <c r="I116" s="120" t="s">
        <v>171</v>
      </c>
      <c r="J116" s="121">
        <f>J115/220</f>
        <v>11.468265366015817</v>
      </c>
    </row>
    <row r="117" spans="1:10" ht="16.5" thickBot="1">
      <c r="A117" s="2">
        <v>4</v>
      </c>
      <c r="B117" s="92" t="s">
        <v>62</v>
      </c>
      <c r="C117" s="92" t="s">
        <v>17</v>
      </c>
      <c r="I117" s="96" t="s">
        <v>172</v>
      </c>
      <c r="J117" s="122">
        <f>J116*15</f>
        <v>172.02398049023725</v>
      </c>
    </row>
    <row r="118" spans="1:10" ht="16.5" thickBot="1">
      <c r="A118" s="3" t="s">
        <v>56</v>
      </c>
      <c r="B118" s="40" t="s">
        <v>110</v>
      </c>
      <c r="C118" s="25">
        <f>D106</f>
        <v>282.52458825076769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14" t="s">
        <v>2</v>
      </c>
      <c r="B120" s="215"/>
      <c r="C120" s="21">
        <f>SUM(C118:C119)</f>
        <v>282.52458825076769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1" t="s">
        <v>63</v>
      </c>
      <c r="B123" s="221"/>
      <c r="C123" s="221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92" t="s">
        <v>17</v>
      </c>
    </row>
    <row r="126" spans="1:10" ht="16.5" thickBot="1">
      <c r="A126" s="3" t="s">
        <v>18</v>
      </c>
      <c r="B126" s="40" t="s">
        <v>64</v>
      </c>
      <c r="C126" s="89">
        <f>Uniformes!F17</f>
        <v>58.037500000000001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14" t="s">
        <v>44</v>
      </c>
      <c r="B130" s="215"/>
      <c r="C130" s="21">
        <f>SUM(C126:C129)</f>
        <v>58.037500000000001</v>
      </c>
    </row>
    <row r="131" spans="1:8">
      <c r="A131" s="108" t="s">
        <v>112</v>
      </c>
    </row>
    <row r="133" spans="1:8">
      <c r="A133" s="221" t="s">
        <v>67</v>
      </c>
      <c r="B133" s="221"/>
      <c r="C133" s="221"/>
    </row>
    <row r="134" spans="1:8">
      <c r="A134" s="226" t="s">
        <v>118</v>
      </c>
      <c r="B134" s="226"/>
      <c r="C134" s="12">
        <f>C30+C79+D91+C120+C130</f>
        <v>2863.580468774247</v>
      </c>
    </row>
    <row r="135" spans="1:8">
      <c r="A135" s="226" t="s">
        <v>119</v>
      </c>
      <c r="B135" s="226"/>
      <c r="C135" s="12">
        <f>C134+D138</f>
        <v>2949.4878828374744</v>
      </c>
    </row>
    <row r="136" spans="1:8" ht="16.5" thickBot="1">
      <c r="A136" s="227" t="s">
        <v>166</v>
      </c>
      <c r="B136" s="227"/>
      <c r="C136" s="126">
        <f>(C135+D139)/((1-(C141+C142+C144)))</f>
        <v>3673.1873003873343</v>
      </c>
    </row>
    <row r="137" spans="1:8" ht="16.5" customHeight="1" thickBot="1">
      <c r="A137" s="2">
        <v>6</v>
      </c>
      <c r="B137" s="6" t="s">
        <v>8</v>
      </c>
      <c r="C137" s="92" t="s">
        <v>38</v>
      </c>
      <c r="D137" s="92" t="s">
        <v>17</v>
      </c>
      <c r="E137" s="210" t="s">
        <v>176</v>
      </c>
      <c r="F137" s="211"/>
      <c r="G137" s="211"/>
      <c r="H137" s="211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85.907414063227407</v>
      </c>
      <c r="E138" s="210"/>
      <c r="F138" s="211"/>
      <c r="G138" s="211"/>
      <c r="H138" s="211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200.27022724466451</v>
      </c>
      <c r="E139" s="210"/>
      <c r="F139" s="211"/>
      <c r="G139" s="211"/>
      <c r="H139" s="211"/>
    </row>
    <row r="140" spans="1:8" ht="16.5" thickBot="1">
      <c r="A140" s="3" t="s">
        <v>21</v>
      </c>
      <c r="B140" s="40" t="s">
        <v>10</v>
      </c>
      <c r="C140" s="10"/>
      <c r="D140" s="20"/>
      <c r="E140" s="210"/>
      <c r="F140" s="211"/>
      <c r="G140" s="211"/>
      <c r="H140" s="211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60.607590456391016</v>
      </c>
      <c r="E141" s="210"/>
      <c r="F141" s="211"/>
      <c r="G141" s="211"/>
      <c r="H141" s="211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279.16223482943741</v>
      </c>
      <c r="E142" s="210"/>
      <c r="F142" s="211"/>
      <c r="G142" s="211"/>
      <c r="H142" s="211"/>
    </row>
    <row r="143" spans="1:8" ht="16.5" customHeight="1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183.65936501936673</v>
      </c>
    </row>
    <row r="145" spans="1:4" ht="16.5" thickBot="1">
      <c r="A145" s="214" t="s">
        <v>44</v>
      </c>
      <c r="B145" s="215"/>
      <c r="C145" s="149">
        <v>0.14249999999999999</v>
      </c>
      <c r="D145" s="28">
        <f>SUM(D138:D144)</f>
        <v>809.60683161308702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06"/>
      <c r="B148" s="206"/>
      <c r="C148" s="206"/>
      <c r="D148" s="206"/>
    </row>
    <row r="149" spans="1:4">
      <c r="A149" s="221" t="s">
        <v>68</v>
      </c>
      <c r="B149" s="221"/>
      <c r="C149" s="221"/>
    </row>
    <row r="150" spans="1:4" ht="16.5" thickBot="1"/>
    <row r="151" spans="1:4" ht="32.25" thickBot="1">
      <c r="A151" s="2"/>
      <c r="B151" s="92" t="s">
        <v>69</v>
      </c>
      <c r="C151" s="92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1231.1468</v>
      </c>
    </row>
    <row r="153" spans="1:4" ht="32.25" thickBot="1">
      <c r="A153" s="7" t="s">
        <v>20</v>
      </c>
      <c r="B153" s="40" t="s">
        <v>29</v>
      </c>
      <c r="C153" s="16">
        <f>C79</f>
        <v>1153.9798651103999</v>
      </c>
    </row>
    <row r="154" spans="1:4" ht="16.5" thickBot="1">
      <c r="A154" s="7" t="s">
        <v>21</v>
      </c>
      <c r="B154" s="40" t="s">
        <v>50</v>
      </c>
      <c r="C154" s="16">
        <f>D91</f>
        <v>137.89171541307999</v>
      </c>
    </row>
    <row r="155" spans="1:4" ht="32.25" thickBot="1">
      <c r="A155" s="7" t="s">
        <v>23</v>
      </c>
      <c r="B155" s="40" t="s">
        <v>54</v>
      </c>
      <c r="C155" s="16">
        <f>C120</f>
        <v>282.52458825076769</v>
      </c>
    </row>
    <row r="156" spans="1:4" ht="16.5" thickBot="1">
      <c r="A156" s="7" t="s">
        <v>24</v>
      </c>
      <c r="B156" s="40" t="s">
        <v>63</v>
      </c>
      <c r="C156" s="16">
        <f>C130</f>
        <v>58.037500000000001</v>
      </c>
    </row>
    <row r="157" spans="1:4" ht="16.5" thickBot="1">
      <c r="A157" s="214" t="s">
        <v>70</v>
      </c>
      <c r="B157" s="215"/>
      <c r="C157" s="22">
        <f>SUM(C152:C156)</f>
        <v>2863.580468774247</v>
      </c>
    </row>
    <row r="158" spans="1:4" ht="16.5" thickBot="1">
      <c r="A158" s="7" t="s">
        <v>26</v>
      </c>
      <c r="B158" s="40" t="s">
        <v>71</v>
      </c>
      <c r="C158" s="16">
        <f>D145</f>
        <v>809.60683161308702</v>
      </c>
    </row>
    <row r="159" spans="1:4" ht="19.5" thickBot="1">
      <c r="A159" s="224" t="s">
        <v>72</v>
      </c>
      <c r="B159" s="225"/>
      <c r="C159" s="17">
        <f>C157+C158</f>
        <v>3673.1873003873343</v>
      </c>
    </row>
    <row r="163" spans="1:8">
      <c r="A163" s="231" t="s">
        <v>264</v>
      </c>
      <c r="B163" s="231"/>
      <c r="C163" s="231"/>
      <c r="D163" s="180"/>
      <c r="E163" s="181"/>
      <c r="F163" s="181"/>
      <c r="G163" s="182"/>
      <c r="H163" s="182"/>
    </row>
    <row r="164" spans="1:8">
      <c r="A164" s="232" t="s">
        <v>265</v>
      </c>
      <c r="B164" s="232"/>
      <c r="C164" s="232"/>
      <c r="D164" s="180"/>
      <c r="E164" s="181"/>
      <c r="F164" s="181"/>
      <c r="G164" s="182"/>
      <c r="H164" s="182"/>
    </row>
    <row r="165" spans="1:8">
      <c r="A165" s="233" t="s">
        <v>266</v>
      </c>
      <c r="B165" s="233"/>
      <c r="C165" s="233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34" t="s">
        <v>267</v>
      </c>
      <c r="B167" s="235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283</v>
      </c>
      <c r="C168" s="187">
        <f>C159</f>
        <v>3673.1873003873343</v>
      </c>
      <c r="D168" s="188">
        <v>1</v>
      </c>
      <c r="E168" s="189">
        <f>C168*D168</f>
        <v>3673.1873003873343</v>
      </c>
      <c r="F168" s="189"/>
      <c r="G168" s="185">
        <f>C8</f>
        <v>1</v>
      </c>
      <c r="H168" s="190">
        <f>E168*G168</f>
        <v>3673.1873003873343</v>
      </c>
    </row>
    <row r="169" spans="1:8">
      <c r="A169" s="236" t="s">
        <v>273</v>
      </c>
      <c r="B169" s="237"/>
      <c r="C169" s="238" t="s">
        <v>305</v>
      </c>
      <c r="D169" s="238"/>
      <c r="E169" s="238"/>
      <c r="F169" s="238"/>
      <c r="G169" s="238"/>
      <c r="H169" s="239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31" t="s">
        <v>275</v>
      </c>
      <c r="B171" s="231"/>
      <c r="C171" s="231"/>
      <c r="D171" s="192"/>
      <c r="E171" s="181"/>
      <c r="F171" s="181"/>
      <c r="G171" s="182"/>
      <c r="H171" s="182"/>
    </row>
    <row r="172" spans="1:8">
      <c r="A172" s="232" t="s">
        <v>265</v>
      </c>
      <c r="B172" s="232"/>
      <c r="C172" s="232"/>
      <c r="D172" s="192"/>
      <c r="E172" s="181"/>
      <c r="F172" s="181"/>
      <c r="G172" s="182"/>
      <c r="H172" s="182"/>
    </row>
    <row r="173" spans="1:8">
      <c r="A173" s="233" t="s">
        <v>276</v>
      </c>
      <c r="B173" s="233"/>
      <c r="C173" s="233"/>
      <c r="D173" s="192"/>
      <c r="E173" s="181"/>
      <c r="F173" s="181"/>
      <c r="G173" s="182"/>
      <c r="H173" s="182"/>
    </row>
    <row r="174" spans="1:8">
      <c r="A174" s="193"/>
      <c r="B174" s="241" t="s">
        <v>277</v>
      </c>
      <c r="C174" s="241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3673.1873003873343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3673.1873003873343</v>
      </c>
      <c r="D177" s="196"/>
      <c r="E177" s="198"/>
      <c r="F177" s="198"/>
      <c r="G177" s="198"/>
      <c r="H177" s="198"/>
    </row>
    <row r="178" spans="1:8" ht="47.25">
      <c r="A178" s="185" t="s">
        <v>21</v>
      </c>
      <c r="B178" s="200" t="s">
        <v>280</v>
      </c>
      <c r="C178" s="201">
        <f>C177*12</f>
        <v>44078.247604648015</v>
      </c>
      <c r="D178" s="196"/>
      <c r="E178" s="198"/>
      <c r="F178" s="198"/>
      <c r="G178" s="198"/>
      <c r="H178" s="198"/>
    </row>
    <row r="179" spans="1:8">
      <c r="A179" s="242" t="s">
        <v>281</v>
      </c>
      <c r="B179" s="242"/>
      <c r="C179" s="242"/>
      <c r="D179" s="198"/>
      <c r="E179" s="198"/>
      <c r="F179" s="198"/>
      <c r="G179" s="198"/>
      <c r="H179" s="198"/>
    </row>
    <row r="180" spans="1:8">
      <c r="A180" s="240" t="s">
        <v>282</v>
      </c>
      <c r="B180" s="240"/>
      <c r="C180" s="240"/>
      <c r="D180" s="198"/>
      <c r="E180" s="198"/>
      <c r="F180" s="198"/>
      <c r="G180" s="198"/>
      <c r="H180" s="198"/>
    </row>
  </sheetData>
  <mergeCells count="71">
    <mergeCell ref="A180:C180"/>
    <mergeCell ref="A171:C171"/>
    <mergeCell ref="A172:C172"/>
    <mergeCell ref="A173:C173"/>
    <mergeCell ref="B174:C174"/>
    <mergeCell ref="A179:C179"/>
    <mergeCell ref="A163:C163"/>
    <mergeCell ref="A164:C164"/>
    <mergeCell ref="A165:C165"/>
    <mergeCell ref="A167:B167"/>
    <mergeCell ref="A169:B169"/>
    <mergeCell ref="C169:H169"/>
    <mergeCell ref="A6:D6"/>
    <mergeCell ref="A9:C9"/>
    <mergeCell ref="A71:D71"/>
    <mergeCell ref="A69:B69"/>
    <mergeCell ref="A56:B56"/>
    <mergeCell ref="A45:D45"/>
    <mergeCell ref="A43:B43"/>
    <mergeCell ref="A35:D35"/>
    <mergeCell ref="A46:B46"/>
    <mergeCell ref="A7:D7"/>
    <mergeCell ref="A159:B159"/>
    <mergeCell ref="A149:C149"/>
    <mergeCell ref="A106:B106"/>
    <mergeCell ref="A112:B112"/>
    <mergeCell ref="A108:C108"/>
    <mergeCell ref="A120:B120"/>
    <mergeCell ref="A115:C115"/>
    <mergeCell ref="A134:B134"/>
    <mergeCell ref="A135:B135"/>
    <mergeCell ref="A136:B136"/>
    <mergeCell ref="A157:B157"/>
    <mergeCell ref="A130:B130"/>
    <mergeCell ref="A123:C123"/>
    <mergeCell ref="A145:B145"/>
    <mergeCell ref="A133:C133"/>
    <mergeCell ref="A109:B109"/>
    <mergeCell ref="A4:D4"/>
    <mergeCell ref="A5:D5"/>
    <mergeCell ref="A30:B30"/>
    <mergeCell ref="A21:C21"/>
    <mergeCell ref="A95:D95"/>
    <mergeCell ref="A82:D82"/>
    <mergeCell ref="A94:D94"/>
    <mergeCell ref="A61:D61"/>
    <mergeCell ref="A38:D38"/>
    <mergeCell ref="A79:B79"/>
    <mergeCell ref="A73:C73"/>
    <mergeCell ref="A83:B83"/>
    <mergeCell ref="A34:D34"/>
    <mergeCell ref="A36:D36"/>
    <mergeCell ref="A33:D33"/>
    <mergeCell ref="A84:B84"/>
    <mergeCell ref="I16:J16"/>
    <mergeCell ref="I18:J18"/>
    <mergeCell ref="I19:J19"/>
    <mergeCell ref="I20:J20"/>
    <mergeCell ref="I21:J22"/>
    <mergeCell ref="A148:D148"/>
    <mergeCell ref="I27:J28"/>
    <mergeCell ref="I23:J23"/>
    <mergeCell ref="I24:J24"/>
    <mergeCell ref="I25:J25"/>
    <mergeCell ref="I26:J26"/>
    <mergeCell ref="E48:H53"/>
    <mergeCell ref="E137:H142"/>
    <mergeCell ref="I109:J110"/>
    <mergeCell ref="I111:I113"/>
    <mergeCell ref="A91:B91"/>
    <mergeCell ref="A97:D97"/>
  </mergeCells>
  <pageMargins left="0.51181102362204722" right="0.51181102362204722" top="0.78740157480314965" bottom="0.78740157480314965" header="0.31496062992125984" footer="0.31496062992125984"/>
  <pageSetup paperSize="9" scale="81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180"/>
  <sheetViews>
    <sheetView tabSelected="1" workbookViewId="0">
      <selection activeCell="G168" sqref="G168"/>
    </sheetView>
  </sheetViews>
  <sheetFormatPr defaultRowHeight="15.75"/>
  <cols>
    <col min="1" max="1" width="17.42578125" style="1" customWidth="1"/>
    <col min="2" max="2" width="44.5703125" style="1" customWidth="1"/>
    <col min="3" max="3" width="18" style="1" customWidth="1"/>
    <col min="4" max="4" width="14.28515625" style="1" customWidth="1"/>
    <col min="5" max="5" width="20.140625" style="1" customWidth="1"/>
    <col min="6" max="6" width="10" style="1" customWidth="1"/>
    <col min="7" max="7" width="11" style="1" customWidth="1"/>
    <col min="8" max="8" width="10.140625" style="1" bestFit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18" t="s">
        <v>73</v>
      </c>
      <c r="B4" s="218"/>
      <c r="C4" s="218"/>
      <c r="D4" s="218"/>
    </row>
    <row r="5" spans="1:10" ht="16.5">
      <c r="A5" s="218" t="s">
        <v>74</v>
      </c>
      <c r="B5" s="218"/>
      <c r="C5" s="218"/>
      <c r="D5" s="218"/>
    </row>
    <row r="6" spans="1:10">
      <c r="A6" s="228" t="s">
        <v>88</v>
      </c>
      <c r="B6" s="228"/>
      <c r="C6" s="228"/>
      <c r="D6" s="228"/>
    </row>
    <row r="7" spans="1:10">
      <c r="A7" s="230" t="s">
        <v>135</v>
      </c>
      <c r="B7" s="230"/>
      <c r="C7" s="230"/>
      <c r="D7" s="230"/>
    </row>
    <row r="8" spans="1:10">
      <c r="A8" s="204" t="s">
        <v>287</v>
      </c>
      <c r="B8" s="204" t="s">
        <v>288</v>
      </c>
      <c r="C8" s="204"/>
      <c r="D8" s="204"/>
    </row>
    <row r="9" spans="1:10" ht="16.5" thickBot="1">
      <c r="A9" s="219" t="s">
        <v>89</v>
      </c>
      <c r="B9" s="219"/>
      <c r="C9" s="219"/>
      <c r="D9" s="152"/>
    </row>
    <row r="10" spans="1:10" ht="31.5">
      <c r="A10" s="34">
        <v>1</v>
      </c>
      <c r="B10" s="35" t="s">
        <v>90</v>
      </c>
      <c r="C10" s="141"/>
      <c r="D10" s="152"/>
    </row>
    <row r="11" spans="1:10">
      <c r="A11" s="36">
        <v>2</v>
      </c>
      <c r="B11" s="33" t="s">
        <v>91</v>
      </c>
      <c r="C11" s="102"/>
      <c r="D11" s="152"/>
    </row>
    <row r="12" spans="1:10" ht="47.25">
      <c r="A12" s="36">
        <v>3</v>
      </c>
      <c r="B12" s="18" t="s">
        <v>227</v>
      </c>
      <c r="C12" s="103"/>
      <c r="D12" s="152"/>
      <c r="E12" s="125"/>
    </row>
    <row r="13" spans="1:10" ht="31.5">
      <c r="A13" s="36">
        <v>4</v>
      </c>
      <c r="B13" s="33" t="s">
        <v>92</v>
      </c>
      <c r="C13" s="104"/>
      <c r="D13" s="105"/>
    </row>
    <row r="14" spans="1:10">
      <c r="A14" s="30">
        <v>5</v>
      </c>
      <c r="B14" s="39" t="s">
        <v>93</v>
      </c>
      <c r="C14" s="106">
        <v>43466</v>
      </c>
      <c r="D14" s="105"/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21" thickBot="1">
      <c r="A16" s="37">
        <v>7</v>
      </c>
      <c r="B16" s="38" t="s">
        <v>115</v>
      </c>
      <c r="C16" s="107"/>
      <c r="D16" s="105"/>
      <c r="I16" s="217" t="s">
        <v>157</v>
      </c>
      <c r="J16" s="217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07" t="s">
        <v>128</v>
      </c>
      <c r="J18" s="207"/>
    </row>
    <row r="19" spans="1:10">
      <c r="A19" s="204" t="s">
        <v>228</v>
      </c>
      <c r="B19" s="204"/>
      <c r="C19" s="204"/>
      <c r="D19" s="204"/>
      <c r="I19" s="207" t="s">
        <v>129</v>
      </c>
      <c r="J19" s="207"/>
    </row>
    <row r="20" spans="1:10">
      <c r="I20" s="207" t="s">
        <v>130</v>
      </c>
      <c r="J20" s="207"/>
    </row>
    <row r="21" spans="1:10">
      <c r="A21" s="219" t="s">
        <v>15</v>
      </c>
      <c r="B21" s="219"/>
      <c r="C21" s="219"/>
      <c r="I21" s="207" t="s">
        <v>131</v>
      </c>
      <c r="J21" s="207"/>
    </row>
    <row r="22" spans="1:10" ht="16.5" thickBot="1">
      <c r="I22" s="207"/>
      <c r="J22" s="207"/>
    </row>
    <row r="23" spans="1:10" ht="16.5" thickBot="1">
      <c r="A23" s="2">
        <v>1</v>
      </c>
      <c r="B23" s="205" t="s">
        <v>16</v>
      </c>
      <c r="C23" s="205" t="s">
        <v>17</v>
      </c>
      <c r="I23" s="207" t="s">
        <v>132</v>
      </c>
      <c r="J23" s="207"/>
    </row>
    <row r="24" spans="1:10" ht="16.5" thickBot="1">
      <c r="A24" s="3" t="s">
        <v>18</v>
      </c>
      <c r="B24" s="40" t="s">
        <v>19</v>
      </c>
      <c r="C24" s="20"/>
      <c r="I24" s="207" t="s">
        <v>133</v>
      </c>
      <c r="J24" s="207"/>
    </row>
    <row r="25" spans="1:10" ht="16.5" thickBot="1">
      <c r="A25" s="3" t="s">
        <v>20</v>
      </c>
      <c r="B25" s="40" t="s">
        <v>195</v>
      </c>
      <c r="C25" s="20"/>
      <c r="E25" s="23" t="s">
        <v>75</v>
      </c>
      <c r="F25" s="27" t="s">
        <v>196</v>
      </c>
      <c r="I25" s="207" t="s">
        <v>127</v>
      </c>
      <c r="J25" s="207"/>
    </row>
    <row r="26" spans="1:10" ht="16.5" thickBot="1">
      <c r="A26" s="3" t="s">
        <v>21</v>
      </c>
      <c r="B26" s="40" t="s">
        <v>22</v>
      </c>
      <c r="C26" s="20"/>
      <c r="I26" s="209" t="s">
        <v>120</v>
      </c>
      <c r="J26" s="209"/>
    </row>
    <row r="27" spans="1:10" ht="16.5" thickBot="1">
      <c r="A27" s="3" t="s">
        <v>23</v>
      </c>
      <c r="B27" s="74" t="s">
        <v>1</v>
      </c>
      <c r="C27" s="20"/>
      <c r="E27" s="23" t="s">
        <v>76</v>
      </c>
      <c r="F27" s="27" t="s">
        <v>164</v>
      </c>
      <c r="I27" s="207" t="s">
        <v>134</v>
      </c>
      <c r="J27" s="207"/>
    </row>
    <row r="28" spans="1:10" ht="16.5" thickBot="1">
      <c r="A28" s="3" t="s">
        <v>24</v>
      </c>
      <c r="B28" s="74" t="s">
        <v>25</v>
      </c>
      <c r="C28" s="20"/>
      <c r="E28" s="77" t="s">
        <v>77</v>
      </c>
      <c r="F28" s="27" t="s">
        <v>164</v>
      </c>
      <c r="I28" s="208"/>
      <c r="J28" s="208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0</v>
      </c>
    </row>
    <row r="30" spans="1:10" ht="16.5" thickBot="1">
      <c r="A30" s="214" t="s">
        <v>2</v>
      </c>
      <c r="B30" s="215"/>
      <c r="C30" s="19"/>
      <c r="I30" s="95" t="s">
        <v>126</v>
      </c>
      <c r="J30" s="44">
        <f>C25</f>
        <v>0</v>
      </c>
    </row>
    <row r="31" spans="1:10">
      <c r="A31" s="108" t="s">
        <v>84</v>
      </c>
      <c r="I31" s="95" t="s">
        <v>121</v>
      </c>
      <c r="J31" s="44">
        <f>J29+J30</f>
        <v>0</v>
      </c>
    </row>
    <row r="32" spans="1:10">
      <c r="I32" s="95" t="s">
        <v>122</v>
      </c>
      <c r="J32" s="44">
        <f>J31/220</f>
        <v>0</v>
      </c>
    </row>
    <row r="33" spans="1:11">
      <c r="A33" s="221" t="s">
        <v>29</v>
      </c>
      <c r="B33" s="221"/>
      <c r="C33" s="221"/>
      <c r="D33" s="221"/>
      <c r="I33" s="95" t="s">
        <v>123</v>
      </c>
      <c r="J33" s="44">
        <f>J32*20%</f>
        <v>0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0</v>
      </c>
    </row>
    <row r="36" spans="1:11" ht="35.25" customHeight="1">
      <c r="A36" s="223" t="s">
        <v>87</v>
      </c>
      <c r="B36" s="223"/>
      <c r="C36" s="223"/>
      <c r="D36" s="22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16" t="s">
        <v>30</v>
      </c>
      <c r="B38" s="216"/>
      <c r="C38" s="216"/>
      <c r="D38" s="216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32.25" thickBot="1">
      <c r="A40" s="2" t="s">
        <v>31</v>
      </c>
      <c r="B40" s="205" t="s">
        <v>32</v>
      </c>
      <c r="C40" s="205" t="s">
        <v>38</v>
      </c>
      <c r="D40" s="205" t="s">
        <v>17</v>
      </c>
      <c r="I40" s="98" t="s">
        <v>163</v>
      </c>
      <c r="J40" s="136">
        <f>J39*J32</f>
        <v>0</v>
      </c>
      <c r="K40" s="100"/>
    </row>
    <row r="41" spans="1:11" ht="16.5" thickBot="1">
      <c r="A41" s="3" t="s">
        <v>18</v>
      </c>
      <c r="B41" s="40" t="s">
        <v>33</v>
      </c>
      <c r="C41" s="149"/>
      <c r="D41" s="20"/>
      <c r="J41" s="100"/>
      <c r="K41" s="100"/>
    </row>
    <row r="42" spans="1:11" ht="16.5" thickBot="1">
      <c r="A42" s="3" t="s">
        <v>20</v>
      </c>
      <c r="B42" s="40" t="s">
        <v>34</v>
      </c>
      <c r="C42" s="142"/>
      <c r="D42" s="20"/>
      <c r="E42" s="110" t="s">
        <v>116</v>
      </c>
      <c r="I42" s="94" t="s">
        <v>158</v>
      </c>
      <c r="J42" s="100"/>
      <c r="K42" s="100"/>
    </row>
    <row r="43" spans="1:11" ht="16.5" thickBot="1">
      <c r="A43" s="214" t="s">
        <v>6</v>
      </c>
      <c r="B43" s="215"/>
      <c r="C43" s="5"/>
      <c r="D43" s="21"/>
      <c r="J43" s="100"/>
      <c r="K43" s="100"/>
    </row>
    <row r="44" spans="1:11">
      <c r="J44" s="100"/>
      <c r="K44" s="100"/>
    </row>
    <row r="45" spans="1:11" ht="32.25" customHeight="1">
      <c r="A45" s="229" t="s">
        <v>35</v>
      </c>
      <c r="B45" s="229"/>
      <c r="C45" s="229"/>
      <c r="D45" s="229"/>
      <c r="E45" s="111"/>
      <c r="J45" s="100"/>
      <c r="K45" s="100"/>
    </row>
    <row r="46" spans="1:11" ht="16.5" thickBot="1">
      <c r="A46" s="226" t="s">
        <v>165</v>
      </c>
      <c r="B46" s="226"/>
      <c r="C46" s="75">
        <f>C30+D43</f>
        <v>0</v>
      </c>
      <c r="I46" s="132"/>
      <c r="J46" s="132"/>
      <c r="K46" s="100"/>
    </row>
    <row r="47" spans="1:11" ht="16.5" thickBot="1">
      <c r="A47" s="2" t="s">
        <v>36</v>
      </c>
      <c r="B47" s="205" t="s">
        <v>37</v>
      </c>
      <c r="C47" s="205" t="s">
        <v>38</v>
      </c>
      <c r="D47" s="205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/>
      <c r="D48" s="25"/>
      <c r="E48" s="210" t="s">
        <v>176</v>
      </c>
      <c r="F48" s="211"/>
      <c r="G48" s="211"/>
      <c r="H48" s="211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/>
      <c r="D49" s="25"/>
      <c r="E49" s="210"/>
      <c r="F49" s="211"/>
      <c r="G49" s="211"/>
      <c r="H49" s="211"/>
      <c r="I49" s="134">
        <v>0</v>
      </c>
      <c r="J49" s="134">
        <v>2.5000000000000001E-2</v>
      </c>
    </row>
    <row r="50" spans="1:10" ht="32.25" thickBot="1">
      <c r="A50" s="3" t="s">
        <v>21</v>
      </c>
      <c r="B50" s="29" t="s">
        <v>96</v>
      </c>
      <c r="C50" s="13"/>
      <c r="D50" s="25"/>
      <c r="E50" s="210"/>
      <c r="F50" s="211"/>
      <c r="G50" s="211"/>
      <c r="H50" s="211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/>
      <c r="D51" s="25"/>
      <c r="E51" s="210"/>
      <c r="F51" s="211"/>
      <c r="G51" s="211"/>
      <c r="H51" s="211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/>
      <c r="D52" s="25"/>
      <c r="E52" s="210"/>
      <c r="F52" s="211"/>
      <c r="G52" s="211"/>
      <c r="H52" s="211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/>
      <c r="D53" s="25"/>
      <c r="E53" s="210"/>
      <c r="F53" s="211"/>
      <c r="G53" s="211"/>
      <c r="H53" s="211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/>
      <c r="D54" s="25"/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/>
      <c r="D55" s="25"/>
      <c r="I55" s="134">
        <v>0.03</v>
      </c>
      <c r="J55" s="134">
        <v>0.08</v>
      </c>
    </row>
    <row r="56" spans="1:10" ht="16.5" thickBot="1">
      <c r="A56" s="214" t="s">
        <v>44</v>
      </c>
      <c r="B56" s="215"/>
      <c r="C56" s="11"/>
      <c r="D56" s="21"/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16" t="s">
        <v>45</v>
      </c>
      <c r="B61" s="216"/>
      <c r="C61" s="216"/>
      <c r="D61" s="216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205" t="s">
        <v>47</v>
      </c>
      <c r="C63" s="205" t="s">
        <v>17</v>
      </c>
      <c r="D63" s="205" t="s">
        <v>17</v>
      </c>
    </row>
    <row r="64" spans="1:10" ht="16.5" thickBot="1">
      <c r="A64" s="3" t="s">
        <v>18</v>
      </c>
      <c r="B64" s="40" t="s">
        <v>197</v>
      </c>
      <c r="C64" s="26"/>
      <c r="D64" s="20"/>
      <c r="E64" s="112"/>
    </row>
    <row r="65" spans="1:5" ht="32.25" thickBot="1">
      <c r="A65" s="3" t="s">
        <v>20</v>
      </c>
      <c r="B65" s="40" t="s">
        <v>217</v>
      </c>
      <c r="C65" s="26"/>
      <c r="D65" s="20"/>
    </row>
    <row r="66" spans="1:5" ht="16.5" thickBot="1">
      <c r="A66" s="3" t="s">
        <v>21</v>
      </c>
      <c r="B66" s="40" t="s">
        <v>178</v>
      </c>
      <c r="C66" s="4"/>
      <c r="D66" s="20"/>
    </row>
    <row r="67" spans="1:5" ht="16.5" thickBot="1">
      <c r="A67" s="3" t="s">
        <v>23</v>
      </c>
      <c r="B67" s="40" t="s">
        <v>28</v>
      </c>
      <c r="C67" s="4"/>
      <c r="D67" s="20"/>
    </row>
    <row r="68" spans="1:5" ht="16.5" thickBot="1">
      <c r="A68" s="3" t="s">
        <v>24</v>
      </c>
      <c r="B68" s="40" t="s">
        <v>100</v>
      </c>
      <c r="C68" s="4"/>
      <c r="D68" s="20"/>
    </row>
    <row r="69" spans="1:5" ht="16.5" thickBot="1">
      <c r="A69" s="214" t="s">
        <v>2</v>
      </c>
      <c r="B69" s="215"/>
      <c r="C69" s="4"/>
      <c r="D69" s="21"/>
      <c r="E69" s="111"/>
    </row>
    <row r="70" spans="1:5">
      <c r="A70" s="108" t="s">
        <v>101</v>
      </c>
      <c r="E70" s="111"/>
    </row>
    <row r="71" spans="1:5">
      <c r="A71" s="220" t="s">
        <v>102</v>
      </c>
      <c r="B71" s="220"/>
      <c r="C71" s="220"/>
      <c r="D71" s="220"/>
    </row>
    <row r="73" spans="1:5">
      <c r="A73" s="216" t="s">
        <v>48</v>
      </c>
      <c r="B73" s="216"/>
      <c r="C73" s="216"/>
    </row>
    <row r="74" spans="1:5" ht="16.5" thickBot="1"/>
    <row r="75" spans="1:5" ht="32.25" thickBot="1">
      <c r="A75" s="2">
        <v>2</v>
      </c>
      <c r="B75" s="205" t="s">
        <v>49</v>
      </c>
      <c r="C75" s="205" t="s">
        <v>17</v>
      </c>
    </row>
    <row r="76" spans="1:5" ht="32.25" thickBot="1">
      <c r="A76" s="3" t="s">
        <v>31</v>
      </c>
      <c r="B76" s="40" t="s">
        <v>32</v>
      </c>
      <c r="C76" s="14"/>
      <c r="D76" s="112"/>
    </row>
    <row r="77" spans="1:5" ht="16.5" thickBot="1">
      <c r="A77" s="3" t="s">
        <v>36</v>
      </c>
      <c r="B77" s="40" t="s">
        <v>37</v>
      </c>
      <c r="C77" s="25"/>
    </row>
    <row r="78" spans="1:5" ht="16.5" thickBot="1">
      <c r="A78" s="3" t="s">
        <v>46</v>
      </c>
      <c r="B78" s="40" t="s">
        <v>47</v>
      </c>
      <c r="C78" s="25"/>
    </row>
    <row r="79" spans="1:5" ht="16.5" thickBot="1">
      <c r="A79" s="214" t="s">
        <v>2</v>
      </c>
      <c r="B79" s="215"/>
      <c r="C79" s="21"/>
    </row>
    <row r="81" spans="1:8">
      <c r="F81" s="111"/>
    </row>
    <row r="82" spans="1:8">
      <c r="A82" s="221" t="s">
        <v>50</v>
      </c>
      <c r="B82" s="221"/>
      <c r="C82" s="221"/>
      <c r="D82" s="221"/>
    </row>
    <row r="83" spans="1:8">
      <c r="A83" s="222" t="s">
        <v>218</v>
      </c>
      <c r="B83" s="222"/>
      <c r="C83" s="139">
        <f>(C30+D43+D55+D69)</f>
        <v>0</v>
      </c>
      <c r="D83" s="100"/>
      <c r="F83" s="111"/>
    </row>
    <row r="84" spans="1:8" ht="16.5" thickBot="1">
      <c r="A84" s="222" t="s">
        <v>189</v>
      </c>
      <c r="B84" s="222"/>
      <c r="C84" s="139">
        <f>C30+C79</f>
        <v>0</v>
      </c>
      <c r="D84" s="100"/>
      <c r="F84" s="111"/>
    </row>
    <row r="85" spans="1:8" ht="16.5" thickBot="1">
      <c r="A85" s="2">
        <v>3</v>
      </c>
      <c r="B85" s="205" t="s">
        <v>51</v>
      </c>
      <c r="C85" s="205" t="s">
        <v>78</v>
      </c>
      <c r="D85" s="205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/>
      <c r="D86" s="20"/>
      <c r="E86" s="115"/>
      <c r="F86" s="109"/>
      <c r="G86" s="109"/>
      <c r="H86" s="109"/>
    </row>
    <row r="87" spans="1:8" ht="32.25" thickBot="1">
      <c r="A87" s="3" t="s">
        <v>20</v>
      </c>
      <c r="B87" s="41" t="s">
        <v>53</v>
      </c>
      <c r="C87" s="142"/>
      <c r="D87" s="90"/>
      <c r="E87" s="109"/>
    </row>
    <row r="88" spans="1:8" ht="63.75" thickBot="1">
      <c r="A88" s="3" t="s">
        <v>21</v>
      </c>
      <c r="B88" s="41" t="s">
        <v>198</v>
      </c>
      <c r="C88" s="142"/>
      <c r="D88" s="90"/>
      <c r="E88" s="115" t="s">
        <v>117</v>
      </c>
    </row>
    <row r="89" spans="1:8" ht="27.75" thickBot="1">
      <c r="A89" s="3" t="s">
        <v>23</v>
      </c>
      <c r="B89" s="41" t="s">
        <v>199</v>
      </c>
      <c r="C89" s="142"/>
      <c r="D89" s="90"/>
      <c r="E89" s="115" t="s">
        <v>175</v>
      </c>
    </row>
    <row r="90" spans="1:8" ht="32.25" thickBot="1">
      <c r="A90" s="3" t="s">
        <v>24</v>
      </c>
      <c r="B90" s="41" t="s">
        <v>200</v>
      </c>
      <c r="C90" s="142"/>
      <c r="D90" s="90"/>
      <c r="E90" s="109"/>
      <c r="F90" s="111"/>
    </row>
    <row r="91" spans="1:8" ht="16.5" thickBot="1">
      <c r="A91" s="214" t="s">
        <v>2</v>
      </c>
      <c r="B91" s="215"/>
      <c r="C91" s="149"/>
      <c r="D91" s="21"/>
    </row>
    <row r="94" spans="1:8">
      <c r="A94" s="221" t="s">
        <v>54</v>
      </c>
      <c r="B94" s="221"/>
      <c r="C94" s="221"/>
      <c r="D94" s="221"/>
    </row>
    <row r="95" spans="1:8" ht="45.75" customHeight="1">
      <c r="A95" s="220" t="s">
        <v>103</v>
      </c>
      <c r="B95" s="220"/>
      <c r="C95" s="220"/>
      <c r="D95" s="220"/>
    </row>
    <row r="97" spans="1:10">
      <c r="A97" s="216" t="s">
        <v>55</v>
      </c>
      <c r="B97" s="216"/>
      <c r="C97" s="216"/>
      <c r="D97" s="216"/>
    </row>
    <row r="98" spans="1:10" ht="16.5" thickBot="1">
      <c r="A98" s="32"/>
    </row>
    <row r="99" spans="1:10" ht="16.5" thickBot="1">
      <c r="A99" s="2" t="s">
        <v>56</v>
      </c>
      <c r="B99" s="205" t="s">
        <v>57</v>
      </c>
      <c r="C99" s="205" t="s">
        <v>78</v>
      </c>
      <c r="D99" s="205" t="s">
        <v>17</v>
      </c>
    </row>
    <row r="100" spans="1:10" ht="16.5" thickBot="1">
      <c r="A100" s="3" t="s">
        <v>18</v>
      </c>
      <c r="B100" s="40" t="s">
        <v>104</v>
      </c>
      <c r="C100" s="142"/>
      <c r="D100" s="20"/>
      <c r="E100" s="116"/>
    </row>
    <row r="101" spans="1:10" ht="16.5" thickBot="1">
      <c r="A101" s="3" t="s">
        <v>20</v>
      </c>
      <c r="B101" s="40" t="s">
        <v>105</v>
      </c>
      <c r="C101" s="142"/>
      <c r="D101" s="20"/>
      <c r="E101" s="117"/>
    </row>
    <row r="102" spans="1:10" ht="16.5" thickBot="1">
      <c r="A102" s="3" t="s">
        <v>21</v>
      </c>
      <c r="B102" s="40" t="s">
        <v>106</v>
      </c>
      <c r="C102" s="142"/>
      <c r="D102" s="20"/>
    </row>
    <row r="103" spans="1:10" ht="32.25" thickBot="1">
      <c r="A103" s="3" t="s">
        <v>23</v>
      </c>
      <c r="B103" s="40" t="s">
        <v>107</v>
      </c>
      <c r="C103" s="142"/>
      <c r="D103" s="20"/>
    </row>
    <row r="104" spans="1:10" ht="16.5" thickBot="1">
      <c r="A104" s="3" t="s">
        <v>24</v>
      </c>
      <c r="B104" s="40" t="s">
        <v>201</v>
      </c>
      <c r="C104" s="142"/>
      <c r="D104" s="20"/>
    </row>
    <row r="105" spans="1:10" ht="32.25" thickBot="1">
      <c r="A105" s="3" t="s">
        <v>26</v>
      </c>
      <c r="B105" s="40" t="s">
        <v>108</v>
      </c>
      <c r="C105" s="142"/>
      <c r="D105" s="20"/>
      <c r="G105" s="153"/>
    </row>
    <row r="106" spans="1:10" ht="16.5" thickBot="1">
      <c r="A106" s="214" t="s">
        <v>44</v>
      </c>
      <c r="B106" s="215"/>
      <c r="C106" s="149"/>
      <c r="D106" s="21"/>
    </row>
    <row r="108" spans="1:10">
      <c r="A108" s="216" t="s">
        <v>58</v>
      </c>
      <c r="B108" s="216"/>
      <c r="C108" s="216"/>
    </row>
    <row r="109" spans="1:10" ht="16.5" thickBot="1">
      <c r="A109" s="226" t="s">
        <v>179</v>
      </c>
      <c r="B109" s="226"/>
      <c r="C109" s="75">
        <f>C30+C79+D91</f>
        <v>0</v>
      </c>
      <c r="I109" s="212" t="s">
        <v>168</v>
      </c>
      <c r="J109" s="212"/>
    </row>
    <row r="110" spans="1:10" ht="16.5" thickBot="1">
      <c r="A110" s="2" t="s">
        <v>59</v>
      </c>
      <c r="B110" s="205" t="s">
        <v>60</v>
      </c>
      <c r="C110" s="205" t="s">
        <v>17</v>
      </c>
      <c r="I110" s="212"/>
      <c r="J110" s="212"/>
    </row>
    <row r="111" spans="1:10" ht="32.25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13" t="s">
        <v>169</v>
      </c>
      <c r="J111" s="118"/>
    </row>
    <row r="112" spans="1:10" ht="16.5" thickBot="1">
      <c r="A112" s="214" t="s">
        <v>2</v>
      </c>
      <c r="B112" s="215"/>
      <c r="C112" s="19">
        <f>C111</f>
        <v>0</v>
      </c>
      <c r="I112" s="213"/>
      <c r="J112" s="118"/>
    </row>
    <row r="113" spans="1:10">
      <c r="I113" s="213"/>
      <c r="J113" s="118"/>
    </row>
    <row r="114" spans="1:10">
      <c r="I114" s="119" t="s">
        <v>170</v>
      </c>
      <c r="J114" s="118"/>
    </row>
    <row r="115" spans="1:10">
      <c r="A115" s="216" t="s">
        <v>61</v>
      </c>
      <c r="B115" s="216"/>
      <c r="C115" s="216"/>
      <c r="I115" s="120" t="s">
        <v>0</v>
      </c>
      <c r="J115" s="121">
        <f>C109</f>
        <v>0</v>
      </c>
    </row>
    <row r="116" spans="1:10" ht="16.5" thickBot="1">
      <c r="A116" s="32"/>
      <c r="I116" s="120" t="s">
        <v>171</v>
      </c>
      <c r="J116" s="121">
        <f>J115/220</f>
        <v>0</v>
      </c>
    </row>
    <row r="117" spans="1:10" ht="16.5" thickBot="1">
      <c r="A117" s="2">
        <v>4</v>
      </c>
      <c r="B117" s="205" t="s">
        <v>62</v>
      </c>
      <c r="C117" s="205" t="s">
        <v>17</v>
      </c>
      <c r="I117" s="96" t="s">
        <v>172</v>
      </c>
      <c r="J117" s="122">
        <f>J116*15</f>
        <v>0</v>
      </c>
    </row>
    <row r="118" spans="1:10" ht="16.5" thickBot="1">
      <c r="A118" s="3" t="s">
        <v>56</v>
      </c>
      <c r="B118" s="40" t="s">
        <v>110</v>
      </c>
      <c r="C118" s="25">
        <f>D106</f>
        <v>0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14" t="s">
        <v>2</v>
      </c>
      <c r="B120" s="215"/>
      <c r="C120" s="21">
        <f>SUM(C118:C119)</f>
        <v>0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1" t="s">
        <v>63</v>
      </c>
      <c r="B123" s="221"/>
      <c r="C123" s="221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205" t="s">
        <v>17</v>
      </c>
    </row>
    <row r="126" spans="1:10" ht="16.5" thickBot="1">
      <c r="A126" s="3" t="s">
        <v>18</v>
      </c>
      <c r="B126" s="40" t="s">
        <v>64</v>
      </c>
      <c r="C126" s="89"/>
      <c r="E126" s="125" t="s">
        <v>173</v>
      </c>
    </row>
    <row r="127" spans="1:10" ht="16.5" thickBot="1">
      <c r="A127" s="3" t="s">
        <v>20</v>
      </c>
      <c r="B127" s="40" t="s">
        <v>65</v>
      </c>
      <c r="C127" s="154"/>
      <c r="E127" s="125"/>
    </row>
    <row r="128" spans="1:10" ht="16.5" thickBot="1">
      <c r="A128" s="3" t="s">
        <v>21</v>
      </c>
      <c r="B128" s="40" t="s">
        <v>66</v>
      </c>
      <c r="C128" s="155"/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14" t="s">
        <v>44</v>
      </c>
      <c r="B130" s="215"/>
      <c r="C130" s="21"/>
    </row>
    <row r="131" spans="1:8">
      <c r="A131" s="108" t="s">
        <v>112</v>
      </c>
    </row>
    <row r="133" spans="1:8">
      <c r="A133" s="221" t="s">
        <v>67</v>
      </c>
      <c r="B133" s="221"/>
      <c r="C133" s="221"/>
    </row>
    <row r="134" spans="1:8">
      <c r="A134" s="226" t="s">
        <v>118</v>
      </c>
      <c r="B134" s="226"/>
      <c r="C134" s="12">
        <f>C30+C79+D91+C120+C130</f>
        <v>0</v>
      </c>
    </row>
    <row r="135" spans="1:8">
      <c r="A135" s="226" t="s">
        <v>119</v>
      </c>
      <c r="B135" s="226"/>
      <c r="C135" s="12">
        <f>C134+D138</f>
        <v>0</v>
      </c>
    </row>
    <row r="136" spans="1:8" ht="16.5" thickBot="1">
      <c r="A136" s="227" t="s">
        <v>166</v>
      </c>
      <c r="B136" s="227"/>
      <c r="C136" s="126">
        <f>(C135+D139)/((1-(C141+C142+C144)))</f>
        <v>0</v>
      </c>
    </row>
    <row r="137" spans="1:8" ht="16.5" thickBot="1">
      <c r="A137" s="2">
        <v>6</v>
      </c>
      <c r="B137" s="6" t="s">
        <v>8</v>
      </c>
      <c r="C137" s="205" t="s">
        <v>38</v>
      </c>
      <c r="D137" s="205" t="s">
        <v>17</v>
      </c>
      <c r="E137" s="210" t="s">
        <v>176</v>
      </c>
      <c r="F137" s="211"/>
      <c r="G137" s="211"/>
      <c r="H137" s="211"/>
    </row>
    <row r="138" spans="1:8" ht="16.5" thickBot="1">
      <c r="A138" s="3" t="s">
        <v>18</v>
      </c>
      <c r="B138" s="40" t="s">
        <v>9</v>
      </c>
      <c r="C138" s="149"/>
      <c r="D138" s="20"/>
      <c r="E138" s="210"/>
      <c r="F138" s="211"/>
      <c r="G138" s="211"/>
      <c r="H138" s="211"/>
    </row>
    <row r="139" spans="1:8" ht="16.5" thickBot="1">
      <c r="A139" s="3" t="s">
        <v>20</v>
      </c>
      <c r="B139" s="40" t="s">
        <v>11</v>
      </c>
      <c r="C139" s="149"/>
      <c r="D139" s="20"/>
      <c r="E139" s="210"/>
      <c r="F139" s="211"/>
      <c r="G139" s="211"/>
      <c r="H139" s="211"/>
    </row>
    <row r="140" spans="1:8" ht="16.5" thickBot="1">
      <c r="A140" s="3" t="s">
        <v>21</v>
      </c>
      <c r="B140" s="40" t="s">
        <v>10</v>
      </c>
      <c r="C140" s="10"/>
      <c r="D140" s="20"/>
      <c r="E140" s="210"/>
      <c r="F140" s="211"/>
      <c r="G140" s="211"/>
      <c r="H140" s="211"/>
    </row>
    <row r="141" spans="1:8" ht="16.5" thickBot="1">
      <c r="A141" s="3"/>
      <c r="B141" s="40" t="s">
        <v>82</v>
      </c>
      <c r="C141" s="149"/>
      <c r="D141" s="31"/>
      <c r="E141" s="210"/>
      <c r="F141" s="211"/>
      <c r="G141" s="211"/>
      <c r="H141" s="211"/>
    </row>
    <row r="142" spans="1:8" ht="16.5" thickBot="1">
      <c r="A142" s="3"/>
      <c r="B142" s="40" t="s">
        <v>83</v>
      </c>
      <c r="C142" s="149"/>
      <c r="D142" s="31"/>
      <c r="E142" s="210"/>
      <c r="F142" s="211"/>
      <c r="G142" s="211"/>
      <c r="H142" s="211"/>
    </row>
    <row r="143" spans="1:8" ht="16.5" thickBot="1">
      <c r="A143" s="3"/>
      <c r="B143" s="40" t="s">
        <v>80</v>
      </c>
      <c r="C143" s="149"/>
      <c r="D143" s="31"/>
    </row>
    <row r="144" spans="1:8" ht="16.5" thickBot="1">
      <c r="A144" s="3"/>
      <c r="B144" s="40" t="s">
        <v>81</v>
      </c>
      <c r="C144" s="149"/>
      <c r="D144" s="31"/>
    </row>
    <row r="145" spans="1:4" ht="16.5" thickBot="1">
      <c r="A145" s="214" t="s">
        <v>44</v>
      </c>
      <c r="B145" s="215"/>
      <c r="C145" s="149"/>
      <c r="D145" s="28"/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06"/>
      <c r="B148" s="206"/>
      <c r="C148" s="206"/>
      <c r="D148" s="206"/>
    </row>
    <row r="149" spans="1:4">
      <c r="A149" s="221" t="s">
        <v>68</v>
      </c>
      <c r="B149" s="221"/>
      <c r="C149" s="221"/>
    </row>
    <row r="150" spans="1:4" ht="16.5" thickBot="1"/>
    <row r="151" spans="1:4" ht="32.25" thickBot="1">
      <c r="A151" s="2"/>
      <c r="B151" s="205" t="s">
        <v>69</v>
      </c>
      <c r="C151" s="205" t="s">
        <v>17</v>
      </c>
    </row>
    <row r="152" spans="1:4" ht="16.5" thickBot="1">
      <c r="A152" s="7" t="s">
        <v>18</v>
      </c>
      <c r="B152" s="40" t="s">
        <v>15</v>
      </c>
      <c r="C152" s="16">
        <f>C30</f>
        <v>0</v>
      </c>
    </row>
    <row r="153" spans="1:4" ht="32.25" thickBot="1">
      <c r="A153" s="7" t="s">
        <v>20</v>
      </c>
      <c r="B153" s="40" t="s">
        <v>29</v>
      </c>
      <c r="C153" s="16">
        <f>C79</f>
        <v>0</v>
      </c>
    </row>
    <row r="154" spans="1:4" ht="16.5" thickBot="1">
      <c r="A154" s="7" t="s">
        <v>21</v>
      </c>
      <c r="B154" s="40" t="s">
        <v>50</v>
      </c>
      <c r="C154" s="16">
        <f>D91</f>
        <v>0</v>
      </c>
    </row>
    <row r="155" spans="1:4" ht="32.25" thickBot="1">
      <c r="A155" s="7" t="s">
        <v>23</v>
      </c>
      <c r="B155" s="40" t="s">
        <v>54</v>
      </c>
      <c r="C155" s="16">
        <f>C120</f>
        <v>0</v>
      </c>
    </row>
    <row r="156" spans="1:4" ht="16.5" thickBot="1">
      <c r="A156" s="7" t="s">
        <v>24</v>
      </c>
      <c r="B156" s="40" t="s">
        <v>63</v>
      </c>
      <c r="C156" s="16">
        <f>C130</f>
        <v>0</v>
      </c>
    </row>
    <row r="157" spans="1:4" ht="16.5" thickBot="1">
      <c r="A157" s="214" t="s">
        <v>70</v>
      </c>
      <c r="B157" s="215"/>
      <c r="C157" s="22">
        <f>SUM(C152:C156)</f>
        <v>0</v>
      </c>
    </row>
    <row r="158" spans="1:4" ht="16.5" thickBot="1">
      <c r="A158" s="7" t="s">
        <v>26</v>
      </c>
      <c r="B158" s="40" t="s">
        <v>71</v>
      </c>
      <c r="C158" s="16">
        <f>D145</f>
        <v>0</v>
      </c>
    </row>
    <row r="159" spans="1:4" ht="19.5" thickBot="1">
      <c r="A159" s="224" t="s">
        <v>72</v>
      </c>
      <c r="B159" s="225"/>
      <c r="C159" s="17">
        <f>C157+C158</f>
        <v>0</v>
      </c>
    </row>
    <row r="163" spans="1:8">
      <c r="A163" s="231" t="s">
        <v>264</v>
      </c>
      <c r="B163" s="231"/>
      <c r="C163" s="231"/>
      <c r="D163" s="180"/>
      <c r="E163" s="181"/>
      <c r="F163" s="181"/>
      <c r="G163" s="182"/>
      <c r="H163" s="182"/>
    </row>
    <row r="164" spans="1:8">
      <c r="A164" s="232" t="s">
        <v>265</v>
      </c>
      <c r="B164" s="232"/>
      <c r="C164" s="232"/>
      <c r="D164" s="180"/>
      <c r="E164" s="181"/>
      <c r="F164" s="181"/>
      <c r="G164" s="182"/>
      <c r="H164" s="182"/>
    </row>
    <row r="165" spans="1:8">
      <c r="A165" s="233" t="s">
        <v>266</v>
      </c>
      <c r="B165" s="233"/>
      <c r="C165" s="233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34" t="s">
        <v>267</v>
      </c>
      <c r="B167" s="235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283</v>
      </c>
      <c r="C168" s="187">
        <f>C159</f>
        <v>0</v>
      </c>
      <c r="D168" s="188"/>
      <c r="E168" s="189">
        <f>C168*D168</f>
        <v>0</v>
      </c>
      <c r="F168" s="189"/>
      <c r="G168" s="185"/>
      <c r="H168" s="190">
        <f>E168*G168</f>
        <v>0</v>
      </c>
    </row>
    <row r="169" spans="1:8">
      <c r="A169" s="236" t="s">
        <v>273</v>
      </c>
      <c r="B169" s="237"/>
      <c r="C169" s="238" t="s">
        <v>305</v>
      </c>
      <c r="D169" s="238"/>
      <c r="E169" s="238"/>
      <c r="F169" s="238"/>
      <c r="G169" s="238"/>
      <c r="H169" s="239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31" t="s">
        <v>275</v>
      </c>
      <c r="B171" s="231"/>
      <c r="C171" s="231"/>
      <c r="D171" s="192"/>
      <c r="E171" s="181"/>
      <c r="F171" s="181"/>
      <c r="G171" s="182"/>
      <c r="H171" s="182"/>
    </row>
    <row r="172" spans="1:8">
      <c r="A172" s="232" t="s">
        <v>265</v>
      </c>
      <c r="B172" s="232"/>
      <c r="C172" s="232"/>
      <c r="D172" s="192"/>
      <c r="E172" s="181"/>
      <c r="F172" s="181"/>
      <c r="G172" s="182"/>
      <c r="H172" s="182"/>
    </row>
    <row r="173" spans="1:8">
      <c r="A173" s="233" t="s">
        <v>276</v>
      </c>
      <c r="B173" s="233"/>
      <c r="C173" s="233"/>
      <c r="D173" s="192"/>
      <c r="E173" s="181"/>
      <c r="F173" s="181"/>
      <c r="G173" s="182"/>
      <c r="H173" s="182"/>
    </row>
    <row r="174" spans="1:8">
      <c r="A174" s="193"/>
      <c r="B174" s="241" t="s">
        <v>277</v>
      </c>
      <c r="C174" s="241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0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0</v>
      </c>
      <c r="D177" s="196"/>
      <c r="E177" s="198"/>
      <c r="F177" s="198"/>
      <c r="G177" s="198"/>
      <c r="H177" s="198"/>
    </row>
    <row r="178" spans="1:8" ht="47.25">
      <c r="A178" s="185" t="s">
        <v>21</v>
      </c>
      <c r="B178" s="200" t="s">
        <v>280</v>
      </c>
      <c r="C178" s="201">
        <f>C177*12</f>
        <v>0</v>
      </c>
      <c r="D178" s="196"/>
      <c r="E178" s="198"/>
      <c r="F178" s="198"/>
      <c r="G178" s="198"/>
      <c r="H178" s="198"/>
    </row>
    <row r="179" spans="1:8">
      <c r="A179" s="242" t="s">
        <v>281</v>
      </c>
      <c r="B179" s="242"/>
      <c r="C179" s="242"/>
      <c r="D179" s="198"/>
      <c r="E179" s="198"/>
      <c r="F179" s="198"/>
      <c r="G179" s="198"/>
      <c r="H179" s="198"/>
    </row>
    <row r="180" spans="1:8">
      <c r="A180" s="240" t="s">
        <v>282</v>
      </c>
      <c r="B180" s="240"/>
      <c r="C180" s="240"/>
      <c r="D180" s="198"/>
      <c r="E180" s="198"/>
      <c r="F180" s="198"/>
      <c r="G180" s="198"/>
      <c r="H180" s="198"/>
    </row>
  </sheetData>
  <mergeCells count="71">
    <mergeCell ref="A172:C172"/>
    <mergeCell ref="A173:C173"/>
    <mergeCell ref="B174:C174"/>
    <mergeCell ref="A179:C179"/>
    <mergeCell ref="A180:C180"/>
    <mergeCell ref="A164:C164"/>
    <mergeCell ref="A165:C165"/>
    <mergeCell ref="A167:B167"/>
    <mergeCell ref="A169:B169"/>
    <mergeCell ref="C169:H169"/>
    <mergeCell ref="A171:C171"/>
    <mergeCell ref="A145:B145"/>
    <mergeCell ref="A148:D148"/>
    <mergeCell ref="A149:C149"/>
    <mergeCell ref="A157:B157"/>
    <mergeCell ref="A159:B159"/>
    <mergeCell ref="A163:C163"/>
    <mergeCell ref="A130:B130"/>
    <mergeCell ref="A133:C133"/>
    <mergeCell ref="A134:B134"/>
    <mergeCell ref="A135:B135"/>
    <mergeCell ref="A136:B136"/>
    <mergeCell ref="E137:H142"/>
    <mergeCell ref="I109:J110"/>
    <mergeCell ref="I111:I113"/>
    <mergeCell ref="A112:B112"/>
    <mergeCell ref="A115:C115"/>
    <mergeCell ref="A120:B120"/>
    <mergeCell ref="A123:C123"/>
    <mergeCell ref="A94:D94"/>
    <mergeCell ref="A95:D95"/>
    <mergeCell ref="A97:D97"/>
    <mergeCell ref="A106:B106"/>
    <mergeCell ref="A108:C108"/>
    <mergeCell ref="A109:B109"/>
    <mergeCell ref="A73:C73"/>
    <mergeCell ref="A79:B79"/>
    <mergeCell ref="A82:D82"/>
    <mergeCell ref="A83:B83"/>
    <mergeCell ref="A84:B84"/>
    <mergeCell ref="A91:B91"/>
    <mergeCell ref="A46:B46"/>
    <mergeCell ref="E48:H53"/>
    <mergeCell ref="A56:B56"/>
    <mergeCell ref="A61:D61"/>
    <mergeCell ref="A69:B69"/>
    <mergeCell ref="A71:D71"/>
    <mergeCell ref="A34:D34"/>
    <mergeCell ref="A35:D35"/>
    <mergeCell ref="A36:D36"/>
    <mergeCell ref="A38:D38"/>
    <mergeCell ref="A43:B43"/>
    <mergeCell ref="A45:D45"/>
    <mergeCell ref="I24:J24"/>
    <mergeCell ref="I25:J25"/>
    <mergeCell ref="I26:J26"/>
    <mergeCell ref="I27:J28"/>
    <mergeCell ref="A30:B30"/>
    <mergeCell ref="A33:D33"/>
    <mergeCell ref="I18:J18"/>
    <mergeCell ref="I19:J19"/>
    <mergeCell ref="I20:J20"/>
    <mergeCell ref="A21:C21"/>
    <mergeCell ref="I21:J22"/>
    <mergeCell ref="I23:J23"/>
    <mergeCell ref="A4:D4"/>
    <mergeCell ref="A5:D5"/>
    <mergeCell ref="A6:D6"/>
    <mergeCell ref="A7:D7"/>
    <mergeCell ref="A9:C9"/>
    <mergeCell ref="I16:J16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80"/>
  <sheetViews>
    <sheetView workbookViewId="0">
      <selection activeCell="B19" sqref="B19"/>
    </sheetView>
  </sheetViews>
  <sheetFormatPr defaultRowHeight="15.75"/>
  <cols>
    <col min="1" max="1" width="28.7109375" style="1" customWidth="1"/>
    <col min="2" max="2" width="69.140625" style="1" customWidth="1"/>
    <col min="3" max="3" width="25.140625" style="1" customWidth="1"/>
    <col min="4" max="4" width="14.28515625" style="1" customWidth="1"/>
    <col min="5" max="5" width="20.140625" style="1" customWidth="1"/>
    <col min="6" max="6" width="13.28515625" style="1" bestFit="1" customWidth="1"/>
    <col min="7" max="8" width="15.140625" style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18" t="s">
        <v>73</v>
      </c>
      <c r="B4" s="218"/>
      <c r="C4" s="218"/>
      <c r="D4" s="218"/>
    </row>
    <row r="5" spans="1:10" ht="16.5">
      <c r="A5" s="218" t="s">
        <v>74</v>
      </c>
      <c r="B5" s="218"/>
      <c r="C5" s="218"/>
      <c r="D5" s="218"/>
    </row>
    <row r="6" spans="1:10">
      <c r="A6" s="228" t="s">
        <v>88</v>
      </c>
      <c r="B6" s="228"/>
      <c r="C6" s="228"/>
      <c r="D6" s="228"/>
    </row>
    <row r="7" spans="1:10" ht="27" customHeight="1">
      <c r="A7" s="230" t="s">
        <v>135</v>
      </c>
      <c r="B7" s="230"/>
      <c r="C7" s="230"/>
      <c r="D7" s="230"/>
    </row>
    <row r="8" spans="1:10">
      <c r="A8" s="157" t="s">
        <v>289</v>
      </c>
      <c r="B8" s="157" t="s">
        <v>290</v>
      </c>
      <c r="C8" s="151">
        <v>5</v>
      </c>
      <c r="D8" s="151"/>
    </row>
    <row r="9" spans="1:10" ht="16.5" thickBot="1">
      <c r="A9" s="219" t="s">
        <v>89</v>
      </c>
      <c r="B9" s="219"/>
      <c r="C9" s="219"/>
      <c r="D9" s="152"/>
    </row>
    <row r="10" spans="1:10">
      <c r="A10" s="34">
        <v>1</v>
      </c>
      <c r="B10" s="35" t="s">
        <v>90</v>
      </c>
      <c r="C10" s="141" t="s">
        <v>232</v>
      </c>
      <c r="D10" s="152"/>
    </row>
    <row r="11" spans="1:10">
      <c r="A11" s="36">
        <v>2</v>
      </c>
      <c r="B11" s="33" t="s">
        <v>91</v>
      </c>
      <c r="C11" s="102" t="s">
        <v>222</v>
      </c>
      <c r="D11" s="152"/>
    </row>
    <row r="12" spans="1:10" ht="31.5">
      <c r="A12" s="36">
        <v>3</v>
      </c>
      <c r="B12" s="18" t="s">
        <v>226</v>
      </c>
      <c r="C12" s="103">
        <v>1031.56</v>
      </c>
      <c r="D12" s="152"/>
      <c r="E12" s="125"/>
    </row>
    <row r="13" spans="1:10">
      <c r="A13" s="36">
        <v>4</v>
      </c>
      <c r="B13" s="33" t="s">
        <v>92</v>
      </c>
      <c r="C13" s="104" t="s">
        <v>221</v>
      </c>
      <c r="D13" s="105"/>
      <c r="E13" s="1" t="s">
        <v>223</v>
      </c>
    </row>
    <row r="14" spans="1:10">
      <c r="A14" s="30">
        <v>5</v>
      </c>
      <c r="B14" s="39" t="s">
        <v>93</v>
      </c>
      <c r="C14" s="106">
        <v>43466</v>
      </c>
      <c r="D14" s="105"/>
      <c r="E14" s="1" t="s">
        <v>224</v>
      </c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21" thickBot="1">
      <c r="A16" s="37">
        <v>7</v>
      </c>
      <c r="B16" s="38" t="s">
        <v>115</v>
      </c>
      <c r="C16" s="107" t="s">
        <v>216</v>
      </c>
      <c r="D16" s="105"/>
      <c r="I16" s="217" t="s">
        <v>157</v>
      </c>
      <c r="J16" s="217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07" t="s">
        <v>128</v>
      </c>
      <c r="J18" s="207"/>
    </row>
    <row r="19" spans="1:10">
      <c r="A19" s="156" t="s">
        <v>225</v>
      </c>
      <c r="B19" s="151"/>
      <c r="C19" s="151"/>
      <c r="D19" s="151"/>
      <c r="I19" s="207" t="s">
        <v>129</v>
      </c>
      <c r="J19" s="207"/>
    </row>
    <row r="20" spans="1:10">
      <c r="I20" s="207" t="s">
        <v>130</v>
      </c>
      <c r="J20" s="207"/>
    </row>
    <row r="21" spans="1:10">
      <c r="A21" s="219" t="s">
        <v>15</v>
      </c>
      <c r="B21" s="219"/>
      <c r="C21" s="219"/>
      <c r="I21" s="207" t="s">
        <v>131</v>
      </c>
      <c r="J21" s="207"/>
    </row>
    <row r="22" spans="1:10" ht="16.5" thickBot="1">
      <c r="I22" s="207"/>
      <c r="J22" s="207"/>
    </row>
    <row r="23" spans="1:10" ht="16.5" thickBot="1">
      <c r="A23" s="2">
        <v>1</v>
      </c>
      <c r="B23" s="150" t="s">
        <v>16</v>
      </c>
      <c r="C23" s="150" t="s">
        <v>17</v>
      </c>
      <c r="I23" s="207" t="s">
        <v>132</v>
      </c>
      <c r="J23" s="207"/>
    </row>
    <row r="24" spans="1:10" ht="16.5" thickBot="1">
      <c r="A24" s="3" t="s">
        <v>18</v>
      </c>
      <c r="B24" s="40" t="s">
        <v>19</v>
      </c>
      <c r="C24" s="20">
        <f>C12</f>
        <v>1031.56</v>
      </c>
      <c r="I24" s="207" t="s">
        <v>133</v>
      </c>
      <c r="J24" s="207"/>
    </row>
    <row r="25" spans="1:10" ht="16.5" thickBot="1">
      <c r="A25" s="3" t="s">
        <v>20</v>
      </c>
      <c r="B25" s="40" t="s">
        <v>195</v>
      </c>
      <c r="C25" s="20">
        <f>(C24/100)*30</f>
        <v>309.46800000000002</v>
      </c>
      <c r="E25" s="23" t="s">
        <v>75</v>
      </c>
      <c r="F25" s="27" t="s">
        <v>196</v>
      </c>
      <c r="I25" s="207" t="s">
        <v>127</v>
      </c>
      <c r="J25" s="207"/>
    </row>
    <row r="26" spans="1:10" ht="16.5" thickBot="1">
      <c r="A26" s="3" t="s">
        <v>21</v>
      </c>
      <c r="B26" s="40" t="s">
        <v>22</v>
      </c>
      <c r="C26" s="20"/>
      <c r="I26" s="209" t="s">
        <v>120</v>
      </c>
      <c r="J26" s="209"/>
    </row>
    <row r="27" spans="1:10" ht="16.5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07" t="s">
        <v>134</v>
      </c>
      <c r="J27" s="207"/>
    </row>
    <row r="28" spans="1:10" ht="16.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08"/>
      <c r="J28" s="208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1031.56</v>
      </c>
    </row>
    <row r="30" spans="1:10" ht="16.5" thickBot="1">
      <c r="A30" s="214" t="s">
        <v>2</v>
      </c>
      <c r="B30" s="215"/>
      <c r="C30" s="19">
        <f>SUM(C24:C29)</f>
        <v>1341.028</v>
      </c>
      <c r="I30" s="95" t="s">
        <v>126</v>
      </c>
      <c r="J30" s="44">
        <f>C25</f>
        <v>309.46800000000002</v>
      </c>
    </row>
    <row r="31" spans="1:10">
      <c r="A31" s="108" t="s">
        <v>84</v>
      </c>
      <c r="I31" s="95" t="s">
        <v>121</v>
      </c>
      <c r="J31" s="44">
        <f>J29+J30</f>
        <v>1341.028</v>
      </c>
    </row>
    <row r="32" spans="1:10">
      <c r="I32" s="95" t="s">
        <v>122</v>
      </c>
      <c r="J32" s="44">
        <f>J31/220</f>
        <v>6.0955818181818184</v>
      </c>
    </row>
    <row r="33" spans="1:11">
      <c r="A33" s="221" t="s">
        <v>29</v>
      </c>
      <c r="B33" s="221"/>
      <c r="C33" s="221"/>
      <c r="D33" s="221"/>
      <c r="I33" s="95" t="s">
        <v>123</v>
      </c>
      <c r="J33" s="44">
        <f>J32*20%</f>
        <v>1.2191163636363638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146.29396363636366</v>
      </c>
    </row>
    <row r="36" spans="1:11" ht="35.25" customHeight="1">
      <c r="A36" s="223" t="s">
        <v>87</v>
      </c>
      <c r="B36" s="223"/>
      <c r="C36" s="223"/>
      <c r="D36" s="22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16" t="s">
        <v>30</v>
      </c>
      <c r="B38" s="216"/>
      <c r="C38" s="216"/>
      <c r="D38" s="216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16.5" thickBot="1">
      <c r="A40" s="2" t="s">
        <v>31</v>
      </c>
      <c r="B40" s="150" t="s">
        <v>32</v>
      </c>
      <c r="C40" s="150" t="s">
        <v>38</v>
      </c>
      <c r="D40" s="150" t="s">
        <v>17</v>
      </c>
      <c r="I40" s="98" t="s">
        <v>163</v>
      </c>
      <c r="J40" s="136">
        <f>J39*J32</f>
        <v>91.433727272727282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111.75233333333333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162.264388</v>
      </c>
      <c r="E42" s="110" t="s">
        <v>116</v>
      </c>
      <c r="I42" s="94" t="s">
        <v>158</v>
      </c>
      <c r="J42" s="100"/>
      <c r="K42" s="100"/>
    </row>
    <row r="43" spans="1:11" ht="16.5" thickBot="1">
      <c r="A43" s="214" t="s">
        <v>6</v>
      </c>
      <c r="B43" s="215"/>
      <c r="C43" s="5">
        <f>SUM(C41:C42)</f>
        <v>0.20433333333333331</v>
      </c>
      <c r="D43" s="21">
        <f>SUM(D41:D42)</f>
        <v>274.01672133333329</v>
      </c>
      <c r="J43" s="100"/>
      <c r="K43" s="100"/>
    </row>
    <row r="44" spans="1:11">
      <c r="J44" s="100"/>
      <c r="K44" s="100"/>
    </row>
    <row r="45" spans="1:11" ht="32.25" customHeight="1">
      <c r="A45" s="229" t="s">
        <v>35</v>
      </c>
      <c r="B45" s="229"/>
      <c r="C45" s="229"/>
      <c r="D45" s="229"/>
      <c r="E45" s="111"/>
      <c r="J45" s="100"/>
      <c r="K45" s="100"/>
    </row>
    <row r="46" spans="1:11" ht="16.5" thickBot="1">
      <c r="A46" s="226" t="s">
        <v>165</v>
      </c>
      <c r="B46" s="226"/>
      <c r="C46" s="75">
        <f>C30+D43</f>
        <v>1615.0447213333332</v>
      </c>
      <c r="I46" s="132"/>
      <c r="J46" s="132"/>
      <c r="K46" s="100"/>
    </row>
    <row r="47" spans="1:11" ht="16.5" thickBot="1">
      <c r="A47" s="2" t="s">
        <v>36</v>
      </c>
      <c r="B47" s="150" t="s">
        <v>37</v>
      </c>
      <c r="C47" s="150" t="s">
        <v>38</v>
      </c>
      <c r="D47" s="150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323.00894426666667</v>
      </c>
      <c r="E48" s="210" t="s">
        <v>176</v>
      </c>
      <c r="F48" s="211"/>
      <c r="G48" s="211"/>
      <c r="H48" s="211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40.376118033333334</v>
      </c>
      <c r="E49" s="210"/>
      <c r="F49" s="211"/>
      <c r="G49" s="211"/>
      <c r="H49" s="211"/>
      <c r="I49" s="134">
        <v>0</v>
      </c>
      <c r="J49" s="134">
        <v>2.5000000000000001E-2</v>
      </c>
    </row>
    <row r="50" spans="1:10" ht="32.25" thickBot="1">
      <c r="A50" s="3" t="s">
        <v>21</v>
      </c>
      <c r="B50" s="29" t="s">
        <v>96</v>
      </c>
      <c r="C50" s="13">
        <v>0.03</v>
      </c>
      <c r="D50" s="25">
        <f t="shared" si="0"/>
        <v>48.451341639999995</v>
      </c>
      <c r="E50" s="210"/>
      <c r="F50" s="211"/>
      <c r="G50" s="211"/>
      <c r="H50" s="211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24.225670819999998</v>
      </c>
      <c r="E51" s="210"/>
      <c r="F51" s="211"/>
      <c r="G51" s="211"/>
      <c r="H51" s="211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16.150447213333333</v>
      </c>
      <c r="E52" s="210"/>
      <c r="F52" s="211"/>
      <c r="G52" s="211"/>
      <c r="H52" s="211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9.6902683280000002</v>
      </c>
      <c r="E53" s="210"/>
      <c r="F53" s="211"/>
      <c r="G53" s="211"/>
      <c r="H53" s="211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3.2300894426666664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129.20357770666666</v>
      </c>
      <c r="I55" s="134">
        <v>0.03</v>
      </c>
      <c r="J55" s="134">
        <v>0.08</v>
      </c>
    </row>
    <row r="56" spans="1:10" ht="16.5" thickBot="1">
      <c r="A56" s="214" t="s">
        <v>44</v>
      </c>
      <c r="B56" s="215"/>
      <c r="C56" s="11">
        <f>SUM(C48:C55)</f>
        <v>0.36800000000000005</v>
      </c>
      <c r="D56" s="21">
        <f>SUM(D48:D55)</f>
        <v>594.33645745066667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16" t="s">
        <v>45</v>
      </c>
      <c r="B61" s="216"/>
      <c r="C61" s="216"/>
      <c r="D61" s="216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150" t="s">
        <v>47</v>
      </c>
      <c r="C63" s="150" t="s">
        <v>17</v>
      </c>
      <c r="D63" s="150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114.10640000000001</v>
      </c>
      <c r="E64" s="112"/>
    </row>
    <row r="65" spans="1:5" ht="16.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16.5" thickBot="1">
      <c r="A66" s="3" t="s">
        <v>21</v>
      </c>
      <c r="B66" s="40" t="s">
        <v>178</v>
      </c>
      <c r="C66" s="4"/>
      <c r="D66" s="20">
        <v>0</v>
      </c>
    </row>
    <row r="67" spans="1:5" ht="16.5" thickBot="1">
      <c r="A67" s="3" t="s">
        <v>23</v>
      </c>
      <c r="B67" s="40" t="s">
        <v>28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14" t="s">
        <v>2</v>
      </c>
      <c r="B69" s="215"/>
      <c r="C69" s="4"/>
      <c r="D69" s="21">
        <f>SUM(D64:D68)</f>
        <v>351.70640000000003</v>
      </c>
      <c r="E69" s="111"/>
    </row>
    <row r="70" spans="1:5">
      <c r="A70" s="108" t="s">
        <v>101</v>
      </c>
      <c r="E70" s="111"/>
    </row>
    <row r="71" spans="1:5">
      <c r="A71" s="220" t="s">
        <v>102</v>
      </c>
      <c r="B71" s="220"/>
      <c r="C71" s="220"/>
      <c r="D71" s="220"/>
    </row>
    <row r="73" spans="1:5">
      <c r="A73" s="216" t="s">
        <v>48</v>
      </c>
      <c r="B73" s="216"/>
      <c r="C73" s="216"/>
    </row>
    <row r="74" spans="1:5" ht="16.5" thickBot="1"/>
    <row r="75" spans="1:5" ht="16.5" thickBot="1">
      <c r="A75" s="2">
        <v>2</v>
      </c>
      <c r="B75" s="150" t="s">
        <v>49</v>
      </c>
      <c r="C75" s="150" t="s">
        <v>17</v>
      </c>
    </row>
    <row r="76" spans="1:5" ht="16.5" thickBot="1">
      <c r="A76" s="3" t="s">
        <v>31</v>
      </c>
      <c r="B76" s="40" t="s">
        <v>32</v>
      </c>
      <c r="C76" s="14">
        <f>D43</f>
        <v>274.01672133333329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594.33645745066667</v>
      </c>
    </row>
    <row r="78" spans="1:5" ht="16.5" thickBot="1">
      <c r="A78" s="3" t="s">
        <v>46</v>
      </c>
      <c r="B78" s="40" t="s">
        <v>47</v>
      </c>
      <c r="C78" s="25">
        <f>D69</f>
        <v>351.70640000000003</v>
      </c>
    </row>
    <row r="79" spans="1:5" ht="16.5" thickBot="1">
      <c r="A79" s="214" t="s">
        <v>2</v>
      </c>
      <c r="B79" s="215"/>
      <c r="C79" s="21">
        <f>SUM(C76:C78)</f>
        <v>1220.059578784</v>
      </c>
    </row>
    <row r="81" spans="1:8">
      <c r="F81" s="111"/>
    </row>
    <row r="82" spans="1:8">
      <c r="A82" s="221" t="s">
        <v>50</v>
      </c>
      <c r="B82" s="221"/>
      <c r="C82" s="221"/>
      <c r="D82" s="221"/>
    </row>
    <row r="83" spans="1:8">
      <c r="A83" s="222" t="s">
        <v>218</v>
      </c>
      <c r="B83" s="222"/>
      <c r="C83" s="139">
        <f>(C30+D43+D55+D69)</f>
        <v>2095.9546990399999</v>
      </c>
      <c r="D83" s="100"/>
      <c r="F83" s="111"/>
    </row>
    <row r="84" spans="1:8" ht="16.5" thickBot="1">
      <c r="A84" s="222" t="s">
        <v>189</v>
      </c>
      <c r="B84" s="222"/>
      <c r="C84" s="139">
        <f>C30+C79</f>
        <v>2561.087578784</v>
      </c>
      <c r="D84" s="100"/>
      <c r="F84" s="111"/>
    </row>
    <row r="85" spans="1:8" ht="16.5" thickBot="1">
      <c r="A85" s="2">
        <v>3</v>
      </c>
      <c r="B85" s="150" t="s">
        <v>51</v>
      </c>
      <c r="C85" s="150" t="s">
        <v>78</v>
      </c>
      <c r="D85" s="150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8.7331445793333327</v>
      </c>
      <c r="E86" s="115"/>
      <c r="F86" s="109"/>
      <c r="G86" s="109"/>
      <c r="H86" s="109"/>
    </row>
    <row r="87" spans="1:8" ht="16.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0.44700933333333331</v>
      </c>
      <c r="E87" s="109"/>
    </row>
    <row r="88" spans="1:8" ht="32.25" thickBot="1">
      <c r="A88" s="3" t="s">
        <v>21</v>
      </c>
      <c r="B88" s="41" t="s">
        <v>198</v>
      </c>
      <c r="C88" s="142">
        <v>0.05</v>
      </c>
      <c r="D88" s="90">
        <f>C88*(C30+D43)</f>
        <v>80.752236066666669</v>
      </c>
      <c r="E88" s="115" t="s">
        <v>117</v>
      </c>
    </row>
    <row r="89" spans="1:8" ht="16.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49.798925143022224</v>
      </c>
      <c r="E89" s="115" t="s">
        <v>175</v>
      </c>
    </row>
    <row r="90" spans="1:8" ht="16.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9.5958003555555571</v>
      </c>
      <c r="E90" s="109"/>
      <c r="F90" s="111"/>
    </row>
    <row r="91" spans="1:8" ht="16.5" thickBot="1">
      <c r="A91" s="214" t="s">
        <v>2</v>
      </c>
      <c r="B91" s="215"/>
      <c r="C91" s="149">
        <f>SUM(C86:C90)</f>
        <v>8.1100000000000005E-2</v>
      </c>
      <c r="D91" s="21">
        <f>SUM(D86:D90)</f>
        <v>149.32711547791112</v>
      </c>
    </row>
    <row r="94" spans="1:8">
      <c r="A94" s="221" t="s">
        <v>54</v>
      </c>
      <c r="B94" s="221"/>
      <c r="C94" s="221"/>
      <c r="D94" s="221"/>
    </row>
    <row r="95" spans="1:8">
      <c r="A95" s="220" t="s">
        <v>103</v>
      </c>
      <c r="B95" s="220"/>
      <c r="C95" s="220"/>
      <c r="D95" s="220"/>
    </row>
    <row r="97" spans="1:10">
      <c r="A97" s="216" t="s">
        <v>55</v>
      </c>
      <c r="B97" s="216"/>
      <c r="C97" s="216"/>
      <c r="D97" s="216"/>
    </row>
    <row r="98" spans="1:10" ht="16.5" thickBot="1">
      <c r="A98" s="32"/>
    </row>
    <row r="99" spans="1:10" ht="16.5" thickBot="1">
      <c r="A99" s="2" t="s">
        <v>56</v>
      </c>
      <c r="B99" s="150" t="s">
        <v>57</v>
      </c>
      <c r="C99" s="150" t="s">
        <v>78</v>
      </c>
      <c r="D99" s="150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225.86789118849259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19.87637442458735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36.04851543368342</v>
      </c>
    </row>
    <row r="103" spans="1:10" ht="16.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5.872565170900808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16.064533807503999</v>
      </c>
    </row>
    <row r="105" spans="1:10" ht="16.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14" t="s">
        <v>44</v>
      </c>
      <c r="B106" s="215"/>
      <c r="C106" s="149">
        <f>SUM(C100:C105)</f>
        <v>0.12463333333333332</v>
      </c>
      <c r="D106" s="21">
        <f>SUM(D100:D105)</f>
        <v>303.7298800251682</v>
      </c>
    </row>
    <row r="108" spans="1:10">
      <c r="A108" s="216" t="s">
        <v>58</v>
      </c>
      <c r="B108" s="216"/>
      <c r="C108" s="216"/>
    </row>
    <row r="109" spans="1:10" ht="16.5" thickBot="1">
      <c r="A109" s="226" t="s">
        <v>179</v>
      </c>
      <c r="B109" s="226"/>
      <c r="C109" s="75">
        <f>C30+C79+D91</f>
        <v>2710.4146942619113</v>
      </c>
      <c r="I109" s="212" t="s">
        <v>168</v>
      </c>
      <c r="J109" s="212"/>
    </row>
    <row r="110" spans="1:10" ht="16.5" thickBot="1">
      <c r="A110" s="2" t="s">
        <v>59</v>
      </c>
      <c r="B110" s="150" t="s">
        <v>60</v>
      </c>
      <c r="C110" s="150" t="s">
        <v>17</v>
      </c>
      <c r="I110" s="212"/>
      <c r="J110" s="212"/>
    </row>
    <row r="111" spans="1:10" ht="16.5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13" t="s">
        <v>169</v>
      </c>
      <c r="J111" s="118"/>
    </row>
    <row r="112" spans="1:10" ht="16.5" thickBot="1">
      <c r="A112" s="214" t="s">
        <v>2</v>
      </c>
      <c r="B112" s="215"/>
      <c r="C112" s="19">
        <f>C111</f>
        <v>0</v>
      </c>
      <c r="I112" s="213"/>
      <c r="J112" s="118"/>
    </row>
    <row r="113" spans="1:10">
      <c r="I113" s="213"/>
      <c r="J113" s="118"/>
    </row>
    <row r="114" spans="1:10">
      <c r="I114" s="119" t="s">
        <v>170</v>
      </c>
      <c r="J114" s="118"/>
    </row>
    <row r="115" spans="1:10">
      <c r="A115" s="216" t="s">
        <v>61</v>
      </c>
      <c r="B115" s="216"/>
      <c r="C115" s="216"/>
      <c r="I115" s="120" t="s">
        <v>0</v>
      </c>
      <c r="J115" s="121">
        <f>C109</f>
        <v>2710.4146942619113</v>
      </c>
    </row>
    <row r="116" spans="1:10" ht="16.5" thickBot="1">
      <c r="A116" s="32"/>
      <c r="I116" s="120" t="s">
        <v>171</v>
      </c>
      <c r="J116" s="121">
        <f>J115/220</f>
        <v>12.320066792099597</v>
      </c>
    </row>
    <row r="117" spans="1:10" ht="16.5" thickBot="1">
      <c r="A117" s="2">
        <v>4</v>
      </c>
      <c r="B117" s="150" t="s">
        <v>62</v>
      </c>
      <c r="C117" s="150" t="s">
        <v>17</v>
      </c>
      <c r="I117" s="96" t="s">
        <v>172</v>
      </c>
      <c r="J117" s="122">
        <f>J116*15</f>
        <v>184.80100188149396</v>
      </c>
    </row>
    <row r="118" spans="1:10" ht="16.5" thickBot="1">
      <c r="A118" s="3" t="s">
        <v>56</v>
      </c>
      <c r="B118" s="40" t="s">
        <v>110</v>
      </c>
      <c r="C118" s="25">
        <f>D106</f>
        <v>303.7298800251682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14" t="s">
        <v>2</v>
      </c>
      <c r="B120" s="215"/>
      <c r="C120" s="21">
        <f>SUM(C118:C119)</f>
        <v>303.7298800251682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1" t="s">
        <v>63</v>
      </c>
      <c r="B123" s="221"/>
      <c r="C123" s="221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150" t="s">
        <v>17</v>
      </c>
    </row>
    <row r="126" spans="1:10" ht="16.5" thickBot="1">
      <c r="A126" s="3" t="s">
        <v>18</v>
      </c>
      <c r="B126" s="40" t="s">
        <v>64</v>
      </c>
      <c r="C126" s="89">
        <f>Uniformes!F26</f>
        <v>197.52500000000001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14" t="s">
        <v>44</v>
      </c>
      <c r="B130" s="215"/>
      <c r="C130" s="21">
        <f>SUM(C126:C129)</f>
        <v>197.52500000000001</v>
      </c>
    </row>
    <row r="131" spans="1:8">
      <c r="A131" s="108" t="s">
        <v>112</v>
      </c>
    </row>
    <row r="133" spans="1:8">
      <c r="A133" s="221" t="s">
        <v>67</v>
      </c>
      <c r="B133" s="221"/>
      <c r="C133" s="221"/>
    </row>
    <row r="134" spans="1:8">
      <c r="A134" s="226" t="s">
        <v>118</v>
      </c>
      <c r="B134" s="226"/>
      <c r="C134" s="12">
        <f>C30+C79+D91+C120+C130</f>
        <v>3211.6695742870797</v>
      </c>
    </row>
    <row r="135" spans="1:8">
      <c r="A135" s="226" t="s">
        <v>119</v>
      </c>
      <c r="B135" s="226"/>
      <c r="C135" s="12">
        <f>C134+D138</f>
        <v>3308.019661515692</v>
      </c>
    </row>
    <row r="136" spans="1:8" ht="16.5" thickBot="1">
      <c r="A136" s="227" t="s">
        <v>166</v>
      </c>
      <c r="B136" s="227"/>
      <c r="C136" s="126">
        <f>(C135+D139)/((1-(C141+C142+C144)))</f>
        <v>4119.6900251109128</v>
      </c>
    </row>
    <row r="137" spans="1:8" ht="16.5" thickBot="1">
      <c r="A137" s="2">
        <v>6</v>
      </c>
      <c r="B137" s="6" t="s">
        <v>8</v>
      </c>
      <c r="C137" s="150" t="s">
        <v>38</v>
      </c>
      <c r="D137" s="150" t="s">
        <v>17</v>
      </c>
      <c r="E137" s="210" t="s">
        <v>176</v>
      </c>
      <c r="F137" s="211"/>
      <c r="G137" s="211"/>
      <c r="H137" s="211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96.350087228612395</v>
      </c>
      <c r="E138" s="210"/>
      <c r="F138" s="211"/>
      <c r="G138" s="211"/>
      <c r="H138" s="211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224.61453501691548</v>
      </c>
      <c r="E139" s="210"/>
      <c r="F139" s="211"/>
      <c r="G139" s="211"/>
      <c r="H139" s="211"/>
    </row>
    <row r="140" spans="1:8" ht="16.5" thickBot="1">
      <c r="A140" s="3" t="s">
        <v>21</v>
      </c>
      <c r="B140" s="40" t="s">
        <v>10</v>
      </c>
      <c r="C140" s="10"/>
      <c r="D140" s="20"/>
      <c r="E140" s="210"/>
      <c r="F140" s="211"/>
      <c r="G140" s="211"/>
      <c r="H140" s="211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67.97488541433006</v>
      </c>
      <c r="E141" s="210"/>
      <c r="F141" s="211"/>
      <c r="G141" s="211"/>
      <c r="H141" s="211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313.09644190842937</v>
      </c>
      <c r="E142" s="210"/>
      <c r="F142" s="211"/>
      <c r="G142" s="211"/>
      <c r="H142" s="211"/>
    </row>
    <row r="143" spans="1:8" ht="16.5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205.98450125554564</v>
      </c>
    </row>
    <row r="145" spans="1:4" ht="16.5" thickBot="1">
      <c r="A145" s="214" t="s">
        <v>44</v>
      </c>
      <c r="B145" s="215"/>
      <c r="C145" s="149">
        <v>0.14249999999999999</v>
      </c>
      <c r="D145" s="28">
        <f>SUM(D138:D144)</f>
        <v>908.02045082383302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06"/>
      <c r="B148" s="206"/>
      <c r="C148" s="206"/>
      <c r="D148" s="206"/>
    </row>
    <row r="149" spans="1:4">
      <c r="A149" s="221" t="s">
        <v>68</v>
      </c>
      <c r="B149" s="221"/>
      <c r="C149" s="221"/>
    </row>
    <row r="150" spans="1:4" ht="16.5" thickBot="1"/>
    <row r="151" spans="1:4" ht="16.5" thickBot="1">
      <c r="A151" s="2"/>
      <c r="B151" s="150" t="s">
        <v>69</v>
      </c>
      <c r="C151" s="150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1341.028</v>
      </c>
    </row>
    <row r="153" spans="1:4" ht="16.5" thickBot="1">
      <c r="A153" s="7" t="s">
        <v>20</v>
      </c>
      <c r="B153" s="40" t="s">
        <v>29</v>
      </c>
      <c r="C153" s="16">
        <f>C79</f>
        <v>1220.059578784</v>
      </c>
    </row>
    <row r="154" spans="1:4" ht="16.5" thickBot="1">
      <c r="A154" s="7" t="s">
        <v>21</v>
      </c>
      <c r="B154" s="40" t="s">
        <v>50</v>
      </c>
      <c r="C154" s="16">
        <f>D91</f>
        <v>149.32711547791112</v>
      </c>
    </row>
    <row r="155" spans="1:4" ht="16.5" thickBot="1">
      <c r="A155" s="7" t="s">
        <v>23</v>
      </c>
      <c r="B155" s="40" t="s">
        <v>54</v>
      </c>
      <c r="C155" s="16">
        <f>C120</f>
        <v>303.7298800251682</v>
      </c>
    </row>
    <row r="156" spans="1:4" ht="16.5" thickBot="1">
      <c r="A156" s="7" t="s">
        <v>24</v>
      </c>
      <c r="B156" s="40" t="s">
        <v>63</v>
      </c>
      <c r="C156" s="16">
        <f>C130</f>
        <v>197.52500000000001</v>
      </c>
    </row>
    <row r="157" spans="1:4" ht="16.5" thickBot="1">
      <c r="A157" s="214" t="s">
        <v>70</v>
      </c>
      <c r="B157" s="215"/>
      <c r="C157" s="22">
        <f>SUM(C152:C156)</f>
        <v>3211.6695742870797</v>
      </c>
    </row>
    <row r="158" spans="1:4" ht="16.5" thickBot="1">
      <c r="A158" s="7" t="s">
        <v>26</v>
      </c>
      <c r="B158" s="40" t="s">
        <v>71</v>
      </c>
      <c r="C158" s="16">
        <f>D145</f>
        <v>908.02045082383302</v>
      </c>
    </row>
    <row r="159" spans="1:4" ht="19.5" thickBot="1">
      <c r="A159" s="224" t="s">
        <v>72</v>
      </c>
      <c r="B159" s="225"/>
      <c r="C159" s="17">
        <f>C157+C158</f>
        <v>4119.6900251109128</v>
      </c>
    </row>
    <row r="163" spans="1:8">
      <c r="A163" s="231" t="s">
        <v>264</v>
      </c>
      <c r="B163" s="231"/>
      <c r="C163" s="231"/>
      <c r="D163" s="180"/>
      <c r="E163" s="181"/>
      <c r="F163" s="181"/>
      <c r="G163" s="182"/>
      <c r="H163" s="182"/>
    </row>
    <row r="164" spans="1:8">
      <c r="A164" s="232" t="s">
        <v>265</v>
      </c>
      <c r="B164" s="232"/>
      <c r="C164" s="232"/>
      <c r="D164" s="180"/>
      <c r="E164" s="181"/>
      <c r="F164" s="181"/>
      <c r="G164" s="182"/>
      <c r="H164" s="182"/>
    </row>
    <row r="165" spans="1:8">
      <c r="A165" s="233" t="s">
        <v>266</v>
      </c>
      <c r="B165" s="233"/>
      <c r="C165" s="233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34" t="s">
        <v>267</v>
      </c>
      <c r="B167" s="235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284</v>
      </c>
      <c r="C168" s="187">
        <f>C159</f>
        <v>4119.6900251109128</v>
      </c>
      <c r="D168" s="188">
        <v>1</v>
      </c>
      <c r="E168" s="189">
        <f>C168*D168</f>
        <v>4119.6900251109128</v>
      </c>
      <c r="F168" s="189"/>
      <c r="G168" s="185">
        <v>5</v>
      </c>
      <c r="H168" s="190">
        <f>E168*G168</f>
        <v>20598.450125554562</v>
      </c>
    </row>
    <row r="169" spans="1:8">
      <c r="A169" s="236" t="s">
        <v>273</v>
      </c>
      <c r="B169" s="237"/>
      <c r="C169" s="238" t="s">
        <v>306</v>
      </c>
      <c r="D169" s="238"/>
      <c r="E169" s="238"/>
      <c r="F169" s="238"/>
      <c r="G169" s="238"/>
      <c r="H169" s="239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31" t="s">
        <v>275</v>
      </c>
      <c r="B171" s="231"/>
      <c r="C171" s="231"/>
      <c r="D171" s="192"/>
      <c r="E171" s="181"/>
      <c r="F171" s="181"/>
      <c r="G171" s="182"/>
      <c r="H171" s="182"/>
    </row>
    <row r="172" spans="1:8">
      <c r="A172" s="232" t="s">
        <v>265</v>
      </c>
      <c r="B172" s="232"/>
      <c r="C172" s="232"/>
      <c r="D172" s="192"/>
      <c r="E172" s="181"/>
      <c r="F172" s="181"/>
      <c r="G172" s="182"/>
      <c r="H172" s="182"/>
    </row>
    <row r="173" spans="1:8">
      <c r="A173" s="233" t="s">
        <v>276</v>
      </c>
      <c r="B173" s="233"/>
      <c r="C173" s="233"/>
      <c r="D173" s="192"/>
      <c r="E173" s="181"/>
      <c r="F173" s="181"/>
      <c r="G173" s="182"/>
      <c r="H173" s="182"/>
    </row>
    <row r="174" spans="1:8">
      <c r="A174" s="193"/>
      <c r="B174" s="241" t="s">
        <v>277</v>
      </c>
      <c r="C174" s="241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4119.6900251109128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20598.450125554562</v>
      </c>
      <c r="D177" s="196"/>
      <c r="E177" s="198"/>
      <c r="F177" s="198"/>
      <c r="G177" s="198"/>
      <c r="H177" s="198"/>
    </row>
    <row r="178" spans="1:8" ht="31.5">
      <c r="A178" s="185" t="s">
        <v>21</v>
      </c>
      <c r="B178" s="200" t="s">
        <v>280</v>
      </c>
      <c r="C178" s="201">
        <f>C177*12</f>
        <v>247181.40150665474</v>
      </c>
      <c r="D178" s="196"/>
      <c r="E178" s="198"/>
      <c r="F178" s="198"/>
      <c r="G178" s="198"/>
      <c r="H178" s="198"/>
    </row>
    <row r="179" spans="1:8">
      <c r="A179" s="242" t="s">
        <v>281</v>
      </c>
      <c r="B179" s="242"/>
      <c r="C179" s="242"/>
      <c r="D179" s="198"/>
      <c r="E179" s="198"/>
      <c r="F179" s="198"/>
      <c r="G179" s="198"/>
      <c r="H179" s="198"/>
    </row>
    <row r="180" spans="1:8">
      <c r="A180" s="240" t="s">
        <v>282</v>
      </c>
      <c r="B180" s="240"/>
      <c r="C180" s="240"/>
      <c r="D180" s="198"/>
      <c r="E180" s="198"/>
      <c r="F180" s="198"/>
      <c r="G180" s="198"/>
      <c r="H180" s="198"/>
    </row>
  </sheetData>
  <mergeCells count="71">
    <mergeCell ref="I23:J23"/>
    <mergeCell ref="A4:D4"/>
    <mergeCell ref="A5:D5"/>
    <mergeCell ref="A6:D6"/>
    <mergeCell ref="A7:D7"/>
    <mergeCell ref="A9:C9"/>
    <mergeCell ref="I16:J16"/>
    <mergeCell ref="I18:J18"/>
    <mergeCell ref="I19:J19"/>
    <mergeCell ref="I20:J20"/>
    <mergeCell ref="A21:C21"/>
    <mergeCell ref="I21:J22"/>
    <mergeCell ref="A45:D45"/>
    <mergeCell ref="I24:J24"/>
    <mergeCell ref="I25:J25"/>
    <mergeCell ref="I26:J26"/>
    <mergeCell ref="I27:J28"/>
    <mergeCell ref="A30:B30"/>
    <mergeCell ref="A33:D33"/>
    <mergeCell ref="A34:D34"/>
    <mergeCell ref="A35:D35"/>
    <mergeCell ref="A36:D36"/>
    <mergeCell ref="A38:D38"/>
    <mergeCell ref="A43:B43"/>
    <mergeCell ref="A91:B91"/>
    <mergeCell ref="A46:B46"/>
    <mergeCell ref="E48:H53"/>
    <mergeCell ref="A56:B56"/>
    <mergeCell ref="A61:D61"/>
    <mergeCell ref="A69:B69"/>
    <mergeCell ref="A71:D71"/>
    <mergeCell ref="A73:C73"/>
    <mergeCell ref="A79:B79"/>
    <mergeCell ref="A82:D82"/>
    <mergeCell ref="A83:B83"/>
    <mergeCell ref="A84:B84"/>
    <mergeCell ref="A94:D94"/>
    <mergeCell ref="A95:D95"/>
    <mergeCell ref="A97:D97"/>
    <mergeCell ref="A106:B106"/>
    <mergeCell ref="A108:C108"/>
    <mergeCell ref="E137:H142"/>
    <mergeCell ref="I109:J110"/>
    <mergeCell ref="I111:I113"/>
    <mergeCell ref="A112:B112"/>
    <mergeCell ref="A115:C115"/>
    <mergeCell ref="A120:B120"/>
    <mergeCell ref="A123:C123"/>
    <mergeCell ref="A109:B109"/>
    <mergeCell ref="A130:B130"/>
    <mergeCell ref="A133:C133"/>
    <mergeCell ref="A134:B134"/>
    <mergeCell ref="A135:B135"/>
    <mergeCell ref="A136:B136"/>
    <mergeCell ref="A145:B145"/>
    <mergeCell ref="A148:D148"/>
    <mergeCell ref="A149:C149"/>
    <mergeCell ref="A157:B157"/>
    <mergeCell ref="A159:B159"/>
    <mergeCell ref="A163:C163"/>
    <mergeCell ref="A164:C164"/>
    <mergeCell ref="A165:C165"/>
    <mergeCell ref="A167:B167"/>
    <mergeCell ref="A169:B169"/>
    <mergeCell ref="C169:H169"/>
    <mergeCell ref="A180:C180"/>
    <mergeCell ref="A171:C171"/>
    <mergeCell ref="A172:C172"/>
    <mergeCell ref="A173:C173"/>
    <mergeCell ref="B174:C174"/>
    <mergeCell ref="A179:C179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80"/>
  <sheetViews>
    <sheetView workbookViewId="0">
      <selection activeCell="I5" sqref="I5"/>
    </sheetView>
  </sheetViews>
  <sheetFormatPr defaultRowHeight="15.75"/>
  <cols>
    <col min="1" max="1" width="28.7109375" style="1" customWidth="1"/>
    <col min="2" max="2" width="72.140625" style="1" customWidth="1"/>
    <col min="3" max="3" width="20.42578125" style="1" customWidth="1"/>
    <col min="4" max="4" width="14.28515625" style="1" customWidth="1"/>
    <col min="5" max="5" width="20.140625" style="1" customWidth="1"/>
    <col min="6" max="6" width="13.28515625" style="1" bestFit="1" customWidth="1"/>
    <col min="7" max="7" width="15.140625" style="1" customWidth="1"/>
    <col min="8" max="8" width="12.28515625" style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18" t="s">
        <v>73</v>
      </c>
      <c r="B4" s="218"/>
      <c r="C4" s="218"/>
      <c r="D4" s="218"/>
    </row>
    <row r="5" spans="1:10" ht="16.5">
      <c r="A5" s="218" t="s">
        <v>74</v>
      </c>
      <c r="B5" s="218"/>
      <c r="C5" s="218"/>
      <c r="D5" s="218"/>
    </row>
    <row r="6" spans="1:10">
      <c r="A6" s="228" t="s">
        <v>88</v>
      </c>
      <c r="B6" s="228"/>
      <c r="C6" s="228"/>
      <c r="D6" s="228"/>
    </row>
    <row r="7" spans="1:10" ht="25.5" customHeight="1">
      <c r="A7" s="230" t="s">
        <v>135</v>
      </c>
      <c r="B7" s="230"/>
      <c r="C7" s="230"/>
      <c r="D7" s="230"/>
    </row>
    <row r="8" spans="1:10">
      <c r="A8" s="157" t="s">
        <v>291</v>
      </c>
      <c r="B8" s="157" t="s">
        <v>290</v>
      </c>
      <c r="C8" s="151">
        <v>2</v>
      </c>
      <c r="D8" s="151"/>
    </row>
    <row r="9" spans="1:10" ht="16.5" thickBot="1">
      <c r="A9" s="219" t="s">
        <v>89</v>
      </c>
      <c r="B9" s="219"/>
      <c r="C9" s="219"/>
      <c r="D9" s="152"/>
    </row>
    <row r="10" spans="1:10">
      <c r="A10" s="34">
        <v>1</v>
      </c>
      <c r="B10" s="35" t="s">
        <v>90</v>
      </c>
      <c r="C10" s="141" t="s">
        <v>232</v>
      </c>
      <c r="D10" s="152"/>
    </row>
    <row r="11" spans="1:10">
      <c r="A11" s="36">
        <v>2</v>
      </c>
      <c r="B11" s="33" t="s">
        <v>91</v>
      </c>
      <c r="C11" s="102" t="s">
        <v>222</v>
      </c>
      <c r="D11" s="152"/>
    </row>
    <row r="12" spans="1:10" ht="31.5">
      <c r="A12" s="36">
        <v>3</v>
      </c>
      <c r="B12" s="18" t="s">
        <v>226</v>
      </c>
      <c r="C12" s="103">
        <v>1031.56</v>
      </c>
      <c r="D12" s="152"/>
      <c r="E12" s="125"/>
    </row>
    <row r="13" spans="1:10" ht="31.5">
      <c r="A13" s="36">
        <v>4</v>
      </c>
      <c r="B13" s="33" t="s">
        <v>92</v>
      </c>
      <c r="C13" s="104" t="s">
        <v>221</v>
      </c>
      <c r="D13" s="105"/>
      <c r="E13" s="1" t="s">
        <v>223</v>
      </c>
    </row>
    <row r="14" spans="1:10">
      <c r="A14" s="30">
        <v>5</v>
      </c>
      <c r="B14" s="39" t="s">
        <v>93</v>
      </c>
      <c r="C14" s="106">
        <v>43466</v>
      </c>
      <c r="D14" s="105"/>
      <c r="E14" s="1" t="s">
        <v>224</v>
      </c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41.25" thickBot="1">
      <c r="A16" s="37">
        <v>7</v>
      </c>
      <c r="B16" s="38" t="s">
        <v>115</v>
      </c>
      <c r="C16" s="107" t="s">
        <v>229</v>
      </c>
      <c r="D16" s="105"/>
      <c r="I16" s="217" t="s">
        <v>157</v>
      </c>
      <c r="J16" s="217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07" t="s">
        <v>128</v>
      </c>
      <c r="J18" s="207"/>
    </row>
    <row r="19" spans="1:10">
      <c r="A19" s="156" t="s">
        <v>225</v>
      </c>
      <c r="B19" s="151"/>
      <c r="C19" s="151"/>
      <c r="D19" s="151"/>
      <c r="I19" s="207" t="s">
        <v>129</v>
      </c>
      <c r="J19" s="207"/>
    </row>
    <row r="20" spans="1:10">
      <c r="I20" s="207" t="s">
        <v>130</v>
      </c>
      <c r="J20" s="207"/>
    </row>
    <row r="21" spans="1:10">
      <c r="A21" s="219" t="s">
        <v>15</v>
      </c>
      <c r="B21" s="219"/>
      <c r="C21" s="219"/>
      <c r="I21" s="207" t="s">
        <v>131</v>
      </c>
      <c r="J21" s="207"/>
    </row>
    <row r="22" spans="1:10" ht="16.5" thickBot="1">
      <c r="I22" s="207"/>
      <c r="J22" s="207"/>
    </row>
    <row r="23" spans="1:10" ht="16.5" thickBot="1">
      <c r="A23" s="2">
        <v>1</v>
      </c>
      <c r="B23" s="150" t="s">
        <v>16</v>
      </c>
      <c r="C23" s="150" t="s">
        <v>17</v>
      </c>
      <c r="I23" s="207" t="s">
        <v>132</v>
      </c>
      <c r="J23" s="207"/>
    </row>
    <row r="24" spans="1:10" ht="16.5" thickBot="1">
      <c r="A24" s="3" t="s">
        <v>18</v>
      </c>
      <c r="B24" s="40" t="s">
        <v>19</v>
      </c>
      <c r="C24" s="20">
        <f>C12</f>
        <v>1031.56</v>
      </c>
      <c r="I24" s="207" t="s">
        <v>133</v>
      </c>
      <c r="J24" s="207"/>
    </row>
    <row r="25" spans="1:10" ht="16.5" thickBot="1">
      <c r="A25" s="3" t="s">
        <v>20</v>
      </c>
      <c r="B25" s="40" t="s">
        <v>195</v>
      </c>
      <c r="C25" s="20">
        <f>(C24/100)*30</f>
        <v>309.46800000000002</v>
      </c>
      <c r="E25" s="23" t="s">
        <v>75</v>
      </c>
      <c r="F25" s="27" t="s">
        <v>196</v>
      </c>
      <c r="I25" s="207" t="s">
        <v>127</v>
      </c>
      <c r="J25" s="207"/>
    </row>
    <row r="26" spans="1:10" ht="16.5" thickBot="1">
      <c r="A26" s="3" t="s">
        <v>21</v>
      </c>
      <c r="B26" s="40" t="s">
        <v>22</v>
      </c>
      <c r="C26" s="20"/>
      <c r="I26" s="209" t="s">
        <v>120</v>
      </c>
      <c r="J26" s="209"/>
    </row>
    <row r="27" spans="1:10" ht="16.5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07" t="s">
        <v>134</v>
      </c>
      <c r="J27" s="207"/>
    </row>
    <row r="28" spans="1:10" ht="16.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08"/>
      <c r="J28" s="208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1031.56</v>
      </c>
    </row>
    <row r="30" spans="1:10" ht="16.5" thickBot="1">
      <c r="A30" s="214" t="s">
        <v>2</v>
      </c>
      <c r="B30" s="215"/>
      <c r="C30" s="19">
        <f>SUM(C24:C29)</f>
        <v>1341.028</v>
      </c>
      <c r="I30" s="95" t="s">
        <v>126</v>
      </c>
      <c r="J30" s="44">
        <f>C25</f>
        <v>309.46800000000002</v>
      </c>
    </row>
    <row r="31" spans="1:10">
      <c r="A31" s="108" t="s">
        <v>84</v>
      </c>
      <c r="I31" s="95" t="s">
        <v>121</v>
      </c>
      <c r="J31" s="44">
        <f>J29+J30</f>
        <v>1341.028</v>
      </c>
    </row>
    <row r="32" spans="1:10">
      <c r="I32" s="95" t="s">
        <v>122</v>
      </c>
      <c r="J32" s="44">
        <f>J31/220</f>
        <v>6.0955818181818184</v>
      </c>
    </row>
    <row r="33" spans="1:11">
      <c r="A33" s="221" t="s">
        <v>29</v>
      </c>
      <c r="B33" s="221"/>
      <c r="C33" s="221"/>
      <c r="D33" s="221"/>
      <c r="I33" s="95" t="s">
        <v>123</v>
      </c>
      <c r="J33" s="44">
        <f>J32*20%</f>
        <v>1.2191163636363638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146.29396363636366</v>
      </c>
    </row>
    <row r="36" spans="1:11" ht="35.25" customHeight="1">
      <c r="A36" s="223" t="s">
        <v>87</v>
      </c>
      <c r="B36" s="223"/>
      <c r="C36" s="223"/>
      <c r="D36" s="22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16" t="s">
        <v>30</v>
      </c>
      <c r="B38" s="216"/>
      <c r="C38" s="216"/>
      <c r="D38" s="216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16.5" thickBot="1">
      <c r="A40" s="2" t="s">
        <v>31</v>
      </c>
      <c r="B40" s="150" t="s">
        <v>32</v>
      </c>
      <c r="C40" s="150" t="s">
        <v>38</v>
      </c>
      <c r="D40" s="150" t="s">
        <v>17</v>
      </c>
      <c r="I40" s="98" t="s">
        <v>163</v>
      </c>
      <c r="J40" s="136">
        <f>J39*J32</f>
        <v>91.433727272727282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111.75233333333333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162.264388</v>
      </c>
      <c r="E42" s="110" t="s">
        <v>116</v>
      </c>
      <c r="I42" s="94" t="s">
        <v>158</v>
      </c>
      <c r="J42" s="100"/>
      <c r="K42" s="100"/>
    </row>
    <row r="43" spans="1:11" ht="16.5" thickBot="1">
      <c r="A43" s="214" t="s">
        <v>6</v>
      </c>
      <c r="B43" s="215"/>
      <c r="C43" s="5">
        <f>SUM(C41:C42)</f>
        <v>0.20433333333333331</v>
      </c>
      <c r="D43" s="21">
        <f>SUM(D41:D42)</f>
        <v>274.01672133333329</v>
      </c>
      <c r="J43" s="100"/>
      <c r="K43" s="100"/>
    </row>
    <row r="44" spans="1:11">
      <c r="J44" s="100"/>
      <c r="K44" s="100"/>
    </row>
    <row r="45" spans="1:11" ht="32.25" customHeight="1">
      <c r="A45" s="229" t="s">
        <v>35</v>
      </c>
      <c r="B45" s="229"/>
      <c r="C45" s="229"/>
      <c r="D45" s="229"/>
      <c r="E45" s="111"/>
      <c r="J45" s="100"/>
      <c r="K45" s="100"/>
    </row>
    <row r="46" spans="1:11" ht="16.5" thickBot="1">
      <c r="A46" s="226" t="s">
        <v>165</v>
      </c>
      <c r="B46" s="226"/>
      <c r="C46" s="75">
        <f>C30+D43</f>
        <v>1615.0447213333332</v>
      </c>
      <c r="I46" s="132"/>
      <c r="J46" s="132"/>
      <c r="K46" s="100"/>
    </row>
    <row r="47" spans="1:11" ht="16.5" thickBot="1">
      <c r="A47" s="2" t="s">
        <v>36</v>
      </c>
      <c r="B47" s="150" t="s">
        <v>37</v>
      </c>
      <c r="C47" s="150" t="s">
        <v>38</v>
      </c>
      <c r="D47" s="150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323.00894426666667</v>
      </c>
      <c r="E48" s="210" t="s">
        <v>176</v>
      </c>
      <c r="F48" s="211"/>
      <c r="G48" s="211"/>
      <c r="H48" s="211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40.376118033333334</v>
      </c>
      <c r="E49" s="210"/>
      <c r="F49" s="211"/>
      <c r="G49" s="211"/>
      <c r="H49" s="211"/>
      <c r="I49" s="134">
        <v>0</v>
      </c>
      <c r="J49" s="134">
        <v>2.5000000000000001E-2</v>
      </c>
    </row>
    <row r="50" spans="1:10" ht="16.5" thickBot="1">
      <c r="A50" s="3" t="s">
        <v>21</v>
      </c>
      <c r="B50" s="29" t="s">
        <v>96</v>
      </c>
      <c r="C50" s="13">
        <v>0.03</v>
      </c>
      <c r="D50" s="25">
        <f t="shared" si="0"/>
        <v>48.451341639999995</v>
      </c>
      <c r="E50" s="210"/>
      <c r="F50" s="211"/>
      <c r="G50" s="211"/>
      <c r="H50" s="211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24.225670819999998</v>
      </c>
      <c r="E51" s="210"/>
      <c r="F51" s="211"/>
      <c r="G51" s="211"/>
      <c r="H51" s="211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16.150447213333333</v>
      </c>
      <c r="E52" s="210"/>
      <c r="F52" s="211"/>
      <c r="G52" s="211"/>
      <c r="H52" s="211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9.6902683280000002</v>
      </c>
      <c r="E53" s="210"/>
      <c r="F53" s="211"/>
      <c r="G53" s="211"/>
      <c r="H53" s="211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3.2300894426666664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129.20357770666666</v>
      </c>
      <c r="I55" s="134">
        <v>0.03</v>
      </c>
      <c r="J55" s="134">
        <v>0.08</v>
      </c>
    </row>
    <row r="56" spans="1:10" ht="16.5" thickBot="1">
      <c r="A56" s="214" t="s">
        <v>44</v>
      </c>
      <c r="B56" s="215"/>
      <c r="C56" s="11">
        <f>SUM(C48:C55)</f>
        <v>0.36800000000000005</v>
      </c>
      <c r="D56" s="21">
        <f>SUM(D48:D55)</f>
        <v>594.33645745066667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16" t="s">
        <v>45</v>
      </c>
      <c r="B61" s="216"/>
      <c r="C61" s="216"/>
      <c r="D61" s="216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150" t="s">
        <v>47</v>
      </c>
      <c r="C63" s="150" t="s">
        <v>17</v>
      </c>
      <c r="D63" s="150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114.10640000000001</v>
      </c>
      <c r="E64" s="112"/>
    </row>
    <row r="65" spans="1:5" ht="16.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16.5" thickBot="1">
      <c r="A66" s="3" t="s">
        <v>21</v>
      </c>
      <c r="B66" s="40" t="s">
        <v>178</v>
      </c>
      <c r="C66" s="4"/>
      <c r="D66" s="20">
        <v>0</v>
      </c>
    </row>
    <row r="67" spans="1:5" ht="16.5" thickBot="1">
      <c r="A67" s="3" t="s">
        <v>23</v>
      </c>
      <c r="B67" s="40" t="s">
        <v>28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14" t="s">
        <v>2</v>
      </c>
      <c r="B69" s="215"/>
      <c r="C69" s="4"/>
      <c r="D69" s="21">
        <f>SUM(D64:D68)</f>
        <v>351.70640000000003</v>
      </c>
      <c r="E69" s="111"/>
    </row>
    <row r="70" spans="1:5">
      <c r="A70" s="108" t="s">
        <v>101</v>
      </c>
      <c r="E70" s="111"/>
    </row>
    <row r="71" spans="1:5">
      <c r="A71" s="220" t="s">
        <v>102</v>
      </c>
      <c r="B71" s="220"/>
      <c r="C71" s="220"/>
      <c r="D71" s="220"/>
    </row>
    <row r="73" spans="1:5">
      <c r="A73" s="216" t="s">
        <v>48</v>
      </c>
      <c r="B73" s="216"/>
      <c r="C73" s="216"/>
    </row>
    <row r="74" spans="1:5" ht="16.5" thickBot="1"/>
    <row r="75" spans="1:5" ht="16.5" thickBot="1">
      <c r="A75" s="2">
        <v>2</v>
      </c>
      <c r="B75" s="150" t="s">
        <v>49</v>
      </c>
      <c r="C75" s="150" t="s">
        <v>17</v>
      </c>
    </row>
    <row r="76" spans="1:5" ht="16.5" thickBot="1">
      <c r="A76" s="3" t="s">
        <v>31</v>
      </c>
      <c r="B76" s="40" t="s">
        <v>32</v>
      </c>
      <c r="C76" s="14">
        <f>D43</f>
        <v>274.01672133333329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594.33645745066667</v>
      </c>
    </row>
    <row r="78" spans="1:5" ht="16.5" thickBot="1">
      <c r="A78" s="3" t="s">
        <v>46</v>
      </c>
      <c r="B78" s="40" t="s">
        <v>47</v>
      </c>
      <c r="C78" s="25">
        <f>D69</f>
        <v>351.70640000000003</v>
      </c>
    </row>
    <row r="79" spans="1:5" ht="16.5" thickBot="1">
      <c r="A79" s="214" t="s">
        <v>2</v>
      </c>
      <c r="B79" s="215"/>
      <c r="C79" s="21">
        <f>SUM(C76:C78)</f>
        <v>1220.059578784</v>
      </c>
    </row>
    <row r="81" spans="1:8">
      <c r="F81" s="111"/>
    </row>
    <row r="82" spans="1:8">
      <c r="A82" s="221" t="s">
        <v>50</v>
      </c>
      <c r="B82" s="221"/>
      <c r="C82" s="221"/>
      <c r="D82" s="221"/>
    </row>
    <row r="83" spans="1:8">
      <c r="A83" s="222" t="s">
        <v>218</v>
      </c>
      <c r="B83" s="222"/>
      <c r="C83" s="139">
        <f>(C30+D43+D55+D69)</f>
        <v>2095.9546990399999</v>
      </c>
      <c r="D83" s="100"/>
      <c r="F83" s="111"/>
    </row>
    <row r="84" spans="1:8" ht="16.5" thickBot="1">
      <c r="A84" s="222" t="s">
        <v>189</v>
      </c>
      <c r="B84" s="222"/>
      <c r="C84" s="139">
        <f>C30+C79</f>
        <v>2561.087578784</v>
      </c>
      <c r="D84" s="100"/>
      <c r="F84" s="111"/>
    </row>
    <row r="85" spans="1:8" ht="16.5" thickBot="1">
      <c r="A85" s="2">
        <v>3</v>
      </c>
      <c r="B85" s="150" t="s">
        <v>51</v>
      </c>
      <c r="C85" s="150" t="s">
        <v>78</v>
      </c>
      <c r="D85" s="150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8.7331445793333327</v>
      </c>
      <c r="E86" s="115"/>
      <c r="F86" s="109"/>
      <c r="G86" s="109"/>
      <c r="H86" s="109"/>
    </row>
    <row r="87" spans="1:8" ht="16.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0.44700933333333331</v>
      </c>
      <c r="E87" s="109"/>
    </row>
    <row r="88" spans="1:8" ht="32.25" thickBot="1">
      <c r="A88" s="3" t="s">
        <v>21</v>
      </c>
      <c r="B88" s="41" t="s">
        <v>198</v>
      </c>
      <c r="C88" s="142">
        <v>0.05</v>
      </c>
      <c r="D88" s="90">
        <f>C88*(C30+D43)</f>
        <v>80.752236066666669</v>
      </c>
      <c r="E88" s="115" t="s">
        <v>117</v>
      </c>
    </row>
    <row r="89" spans="1:8" ht="16.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49.798925143022224</v>
      </c>
      <c r="E89" s="115" t="s">
        <v>175</v>
      </c>
    </row>
    <row r="90" spans="1:8" ht="16.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9.5958003555555571</v>
      </c>
      <c r="E90" s="109"/>
      <c r="F90" s="111"/>
    </row>
    <row r="91" spans="1:8" ht="16.5" thickBot="1">
      <c r="A91" s="214" t="s">
        <v>2</v>
      </c>
      <c r="B91" s="215"/>
      <c r="C91" s="149">
        <f>SUM(C86:C90)</f>
        <v>8.1100000000000005E-2</v>
      </c>
      <c r="D91" s="21">
        <f>SUM(D86:D90)</f>
        <v>149.32711547791112</v>
      </c>
    </row>
    <row r="94" spans="1:8">
      <c r="A94" s="221" t="s">
        <v>54</v>
      </c>
      <c r="B94" s="221"/>
      <c r="C94" s="221"/>
      <c r="D94" s="221"/>
    </row>
    <row r="95" spans="1:8">
      <c r="A95" s="220" t="s">
        <v>103</v>
      </c>
      <c r="B95" s="220"/>
      <c r="C95" s="220"/>
      <c r="D95" s="220"/>
    </row>
    <row r="97" spans="1:10">
      <c r="A97" s="216" t="s">
        <v>55</v>
      </c>
      <c r="B97" s="216"/>
      <c r="C97" s="216"/>
      <c r="D97" s="216"/>
    </row>
    <row r="98" spans="1:10" ht="16.5" thickBot="1">
      <c r="A98" s="32"/>
    </row>
    <row r="99" spans="1:10" ht="16.5" thickBot="1">
      <c r="A99" s="2" t="s">
        <v>56</v>
      </c>
      <c r="B99" s="150" t="s">
        <v>57</v>
      </c>
      <c r="C99" s="150" t="s">
        <v>78</v>
      </c>
      <c r="D99" s="150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225.86789118849259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19.87637442458735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36.04851543368342</v>
      </c>
    </row>
    <row r="103" spans="1:10" ht="16.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5.872565170900808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16.064533807503999</v>
      </c>
    </row>
    <row r="105" spans="1:10" ht="16.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14" t="s">
        <v>44</v>
      </c>
      <c r="B106" s="215"/>
      <c r="C106" s="149">
        <f>SUM(C100:C105)</f>
        <v>0.12463333333333332</v>
      </c>
      <c r="D106" s="21">
        <f>SUM(D100:D105)</f>
        <v>303.7298800251682</v>
      </c>
    </row>
    <row r="108" spans="1:10">
      <c r="A108" s="216" t="s">
        <v>58</v>
      </c>
      <c r="B108" s="216"/>
      <c r="C108" s="216"/>
    </row>
    <row r="109" spans="1:10" ht="16.5" thickBot="1">
      <c r="A109" s="226" t="s">
        <v>179</v>
      </c>
      <c r="B109" s="226"/>
      <c r="C109" s="75">
        <f>C30+C79+D91</f>
        <v>2710.4146942619113</v>
      </c>
      <c r="I109" s="212" t="s">
        <v>168</v>
      </c>
      <c r="J109" s="212"/>
    </row>
    <row r="110" spans="1:10" ht="16.5" thickBot="1">
      <c r="A110" s="2" t="s">
        <v>59</v>
      </c>
      <c r="B110" s="150" t="s">
        <v>60</v>
      </c>
      <c r="C110" s="150" t="s">
        <v>17</v>
      </c>
      <c r="I110" s="212"/>
      <c r="J110" s="212"/>
    </row>
    <row r="111" spans="1:10" ht="16.5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13" t="s">
        <v>169</v>
      </c>
      <c r="J111" s="118"/>
    </row>
    <row r="112" spans="1:10" ht="16.5" thickBot="1">
      <c r="A112" s="214" t="s">
        <v>2</v>
      </c>
      <c r="B112" s="215"/>
      <c r="C112" s="19">
        <f>C111</f>
        <v>0</v>
      </c>
      <c r="I112" s="213"/>
      <c r="J112" s="118"/>
    </row>
    <row r="113" spans="1:10">
      <c r="I113" s="213"/>
      <c r="J113" s="118"/>
    </row>
    <row r="114" spans="1:10">
      <c r="I114" s="119" t="s">
        <v>170</v>
      </c>
      <c r="J114" s="118"/>
    </row>
    <row r="115" spans="1:10">
      <c r="A115" s="216" t="s">
        <v>61</v>
      </c>
      <c r="B115" s="216"/>
      <c r="C115" s="216"/>
      <c r="I115" s="120" t="s">
        <v>0</v>
      </c>
      <c r="J115" s="121">
        <f>C109</f>
        <v>2710.4146942619113</v>
      </c>
    </row>
    <row r="116" spans="1:10" ht="16.5" thickBot="1">
      <c r="A116" s="32"/>
      <c r="I116" s="120" t="s">
        <v>171</v>
      </c>
      <c r="J116" s="121">
        <f>J115/220</f>
        <v>12.320066792099597</v>
      </c>
    </row>
    <row r="117" spans="1:10" ht="16.5" thickBot="1">
      <c r="A117" s="2">
        <v>4</v>
      </c>
      <c r="B117" s="150" t="s">
        <v>62</v>
      </c>
      <c r="C117" s="150" t="s">
        <v>17</v>
      </c>
      <c r="I117" s="96" t="s">
        <v>172</v>
      </c>
      <c r="J117" s="122">
        <f>J116*15</f>
        <v>184.80100188149396</v>
      </c>
    </row>
    <row r="118" spans="1:10" ht="16.5" thickBot="1">
      <c r="A118" s="3" t="s">
        <v>56</v>
      </c>
      <c r="B118" s="40" t="s">
        <v>110</v>
      </c>
      <c r="C118" s="25">
        <f>D106</f>
        <v>303.7298800251682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14" t="s">
        <v>2</v>
      </c>
      <c r="B120" s="215"/>
      <c r="C120" s="21">
        <f>SUM(C118:C119)</f>
        <v>303.7298800251682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1" t="s">
        <v>63</v>
      </c>
      <c r="B123" s="221"/>
      <c r="C123" s="221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150" t="s">
        <v>17</v>
      </c>
    </row>
    <row r="126" spans="1:10" ht="16.5" thickBot="1">
      <c r="A126" s="3" t="s">
        <v>18</v>
      </c>
      <c r="B126" s="40" t="s">
        <v>64</v>
      </c>
      <c r="C126" s="89">
        <f>Uniformes!F37</f>
        <v>79.010000000000005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14" t="s">
        <v>44</v>
      </c>
      <c r="B130" s="215"/>
      <c r="C130" s="21">
        <f>SUM(C126:C129)</f>
        <v>79.010000000000005</v>
      </c>
    </row>
    <row r="131" spans="1:8">
      <c r="A131" s="108" t="s">
        <v>112</v>
      </c>
    </row>
    <row r="133" spans="1:8">
      <c r="A133" s="221" t="s">
        <v>67</v>
      </c>
      <c r="B133" s="221"/>
      <c r="C133" s="221"/>
    </row>
    <row r="134" spans="1:8">
      <c r="A134" s="226" t="s">
        <v>118</v>
      </c>
      <c r="B134" s="226"/>
      <c r="C134" s="12">
        <f>C30+C79+D91+C120+C130</f>
        <v>3093.1545742870799</v>
      </c>
    </row>
    <row r="135" spans="1:8">
      <c r="A135" s="226" t="s">
        <v>119</v>
      </c>
      <c r="B135" s="226"/>
      <c r="C135" s="12">
        <f>C134+D138</f>
        <v>3185.9492115156922</v>
      </c>
    </row>
    <row r="136" spans="1:8" ht="16.5" thickBot="1">
      <c r="A136" s="227" t="s">
        <v>166</v>
      </c>
      <c r="B136" s="227"/>
      <c r="C136" s="126">
        <f>(C135+D139)/((1-(C141+C142+C144)))</f>
        <v>3967.6678285453154</v>
      </c>
    </row>
    <row r="137" spans="1:8" ht="16.5" thickBot="1">
      <c r="A137" s="2">
        <v>6</v>
      </c>
      <c r="B137" s="6" t="s">
        <v>8</v>
      </c>
      <c r="C137" s="150" t="s">
        <v>38</v>
      </c>
      <c r="D137" s="150" t="s">
        <v>17</v>
      </c>
      <c r="E137" s="210" t="s">
        <v>176</v>
      </c>
      <c r="F137" s="211"/>
      <c r="G137" s="211"/>
      <c r="H137" s="211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92.794637228612388</v>
      </c>
      <c r="E138" s="210"/>
      <c r="F138" s="211"/>
      <c r="G138" s="211"/>
      <c r="H138" s="211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216.32595146191551</v>
      </c>
      <c r="E139" s="210"/>
      <c r="F139" s="211"/>
      <c r="G139" s="211"/>
      <c r="H139" s="211"/>
    </row>
    <row r="140" spans="1:8" ht="16.5" thickBot="1">
      <c r="A140" s="3" t="s">
        <v>21</v>
      </c>
      <c r="B140" s="40" t="s">
        <v>10</v>
      </c>
      <c r="C140" s="10"/>
      <c r="D140" s="20"/>
      <c r="E140" s="210"/>
      <c r="F140" s="211"/>
      <c r="G140" s="211"/>
      <c r="H140" s="211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65.466519170997714</v>
      </c>
      <c r="E141" s="210"/>
      <c r="F141" s="211"/>
      <c r="G141" s="211"/>
      <c r="H141" s="211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301.54275496944399</v>
      </c>
      <c r="E142" s="210"/>
      <c r="F142" s="211"/>
      <c r="G142" s="211"/>
      <c r="H142" s="211"/>
    </row>
    <row r="143" spans="1:8" ht="16.5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198.38339142726579</v>
      </c>
    </row>
    <row r="145" spans="1:4" ht="16.5" thickBot="1">
      <c r="A145" s="214" t="s">
        <v>44</v>
      </c>
      <c r="B145" s="215"/>
      <c r="C145" s="149">
        <v>0.14249999999999999</v>
      </c>
      <c r="D145" s="28">
        <f>SUM(D138:D144)</f>
        <v>874.51325425823541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06"/>
      <c r="B148" s="206"/>
      <c r="C148" s="206"/>
      <c r="D148" s="206"/>
    </row>
    <row r="149" spans="1:4">
      <c r="A149" s="221" t="s">
        <v>68</v>
      </c>
      <c r="B149" s="221"/>
      <c r="C149" s="221"/>
    </row>
    <row r="150" spans="1:4" ht="16.5" thickBot="1"/>
    <row r="151" spans="1:4" ht="16.5" thickBot="1">
      <c r="A151" s="2"/>
      <c r="B151" s="150" t="s">
        <v>69</v>
      </c>
      <c r="C151" s="150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1341.028</v>
      </c>
    </row>
    <row r="153" spans="1:4" ht="16.5" thickBot="1">
      <c r="A153" s="7" t="s">
        <v>20</v>
      </c>
      <c r="B153" s="40" t="s">
        <v>29</v>
      </c>
      <c r="C153" s="16">
        <f>C79</f>
        <v>1220.059578784</v>
      </c>
    </row>
    <row r="154" spans="1:4" ht="16.5" thickBot="1">
      <c r="A154" s="7" t="s">
        <v>21</v>
      </c>
      <c r="B154" s="40" t="s">
        <v>50</v>
      </c>
      <c r="C154" s="16">
        <f>D91</f>
        <v>149.32711547791112</v>
      </c>
    </row>
    <row r="155" spans="1:4" ht="16.5" thickBot="1">
      <c r="A155" s="7" t="s">
        <v>23</v>
      </c>
      <c r="B155" s="40" t="s">
        <v>54</v>
      </c>
      <c r="C155" s="16">
        <f>C120</f>
        <v>303.7298800251682</v>
      </c>
    </row>
    <row r="156" spans="1:4" ht="16.5" thickBot="1">
      <c r="A156" s="7" t="s">
        <v>24</v>
      </c>
      <c r="B156" s="40" t="s">
        <v>63</v>
      </c>
      <c r="C156" s="16">
        <f>C130</f>
        <v>79.010000000000005</v>
      </c>
    </row>
    <row r="157" spans="1:4" ht="16.5" thickBot="1">
      <c r="A157" s="214" t="s">
        <v>70</v>
      </c>
      <c r="B157" s="215"/>
      <c r="C157" s="22">
        <f>SUM(C152:C156)</f>
        <v>3093.1545742870799</v>
      </c>
    </row>
    <row r="158" spans="1:4" ht="16.5" thickBot="1">
      <c r="A158" s="7" t="s">
        <v>26</v>
      </c>
      <c r="B158" s="40" t="s">
        <v>71</v>
      </c>
      <c r="C158" s="16">
        <f>D145</f>
        <v>874.51325425823541</v>
      </c>
    </row>
    <row r="159" spans="1:4" ht="19.5" thickBot="1">
      <c r="A159" s="224" t="s">
        <v>72</v>
      </c>
      <c r="B159" s="225"/>
      <c r="C159" s="17">
        <f>C157+C158</f>
        <v>3967.6678285453154</v>
      </c>
    </row>
    <row r="163" spans="1:8">
      <c r="A163" s="231" t="s">
        <v>264</v>
      </c>
      <c r="B163" s="231"/>
      <c r="C163" s="231"/>
      <c r="D163" s="180"/>
      <c r="E163" s="181"/>
      <c r="F163" s="181"/>
      <c r="G163" s="182"/>
      <c r="H163" s="182"/>
    </row>
    <row r="164" spans="1:8">
      <c r="A164" s="232" t="s">
        <v>265</v>
      </c>
      <c r="B164" s="232"/>
      <c r="C164" s="232"/>
      <c r="D164" s="180"/>
      <c r="E164" s="181"/>
      <c r="F164" s="181"/>
      <c r="G164" s="182"/>
      <c r="H164" s="182"/>
    </row>
    <row r="165" spans="1:8">
      <c r="A165" s="233" t="s">
        <v>266</v>
      </c>
      <c r="B165" s="233"/>
      <c r="C165" s="233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34" t="s">
        <v>267</v>
      </c>
      <c r="B167" s="235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284</v>
      </c>
      <c r="C168" s="187">
        <f>C159</f>
        <v>3967.6678285453154</v>
      </c>
      <c r="D168" s="188">
        <v>1</v>
      </c>
      <c r="E168" s="189">
        <f>C168*D168</f>
        <v>3967.6678285453154</v>
      </c>
      <c r="F168" s="189"/>
      <c r="G168" s="185">
        <v>2</v>
      </c>
      <c r="H168" s="190">
        <f>E168*G168</f>
        <v>7935.3356570906308</v>
      </c>
    </row>
    <row r="169" spans="1:8">
      <c r="A169" s="236" t="s">
        <v>273</v>
      </c>
      <c r="B169" s="237"/>
      <c r="C169" s="238" t="s">
        <v>307</v>
      </c>
      <c r="D169" s="238"/>
      <c r="E169" s="238"/>
      <c r="F169" s="238"/>
      <c r="G169" s="238"/>
      <c r="H169" s="239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31" t="s">
        <v>275</v>
      </c>
      <c r="B171" s="231"/>
      <c r="C171" s="231"/>
      <c r="D171" s="192"/>
      <c r="E171" s="181"/>
      <c r="F171" s="181"/>
      <c r="G171" s="182"/>
      <c r="H171" s="182"/>
    </row>
    <row r="172" spans="1:8">
      <c r="A172" s="232" t="s">
        <v>265</v>
      </c>
      <c r="B172" s="232"/>
      <c r="C172" s="232"/>
      <c r="D172" s="192"/>
      <c r="E172" s="181"/>
      <c r="F172" s="181"/>
      <c r="G172" s="182"/>
      <c r="H172" s="182"/>
    </row>
    <row r="173" spans="1:8">
      <c r="A173" s="233" t="s">
        <v>276</v>
      </c>
      <c r="B173" s="233"/>
      <c r="C173" s="233"/>
      <c r="D173" s="192"/>
      <c r="E173" s="181"/>
      <c r="F173" s="181"/>
      <c r="G173" s="182"/>
      <c r="H173" s="182"/>
    </row>
    <row r="174" spans="1:8">
      <c r="A174" s="193"/>
      <c r="B174" s="241" t="s">
        <v>277</v>
      </c>
      <c r="C174" s="241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3967.6678285453154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7935.3356570906308</v>
      </c>
      <c r="D177" s="196"/>
      <c r="E177" s="198"/>
      <c r="F177" s="198"/>
      <c r="G177" s="198"/>
      <c r="H177" s="198"/>
    </row>
    <row r="178" spans="1:8" ht="31.5">
      <c r="A178" s="185" t="s">
        <v>21</v>
      </c>
      <c r="B178" s="200" t="s">
        <v>280</v>
      </c>
      <c r="C178" s="201">
        <f>C177*12</f>
        <v>95224.027885087562</v>
      </c>
      <c r="D178" s="196"/>
      <c r="E178" s="198"/>
      <c r="F178" s="198"/>
      <c r="G178" s="198"/>
      <c r="H178" s="198"/>
    </row>
    <row r="179" spans="1:8">
      <c r="A179" s="242" t="s">
        <v>281</v>
      </c>
      <c r="B179" s="242"/>
      <c r="C179" s="242"/>
      <c r="D179" s="198"/>
      <c r="E179" s="198"/>
      <c r="F179" s="198"/>
      <c r="G179" s="198"/>
      <c r="H179" s="198"/>
    </row>
    <row r="180" spans="1:8">
      <c r="A180" s="240" t="s">
        <v>282</v>
      </c>
      <c r="B180" s="240"/>
      <c r="C180" s="240"/>
      <c r="D180" s="198"/>
      <c r="E180" s="198"/>
      <c r="F180" s="198"/>
      <c r="G180" s="198"/>
      <c r="H180" s="198"/>
    </row>
  </sheetData>
  <mergeCells count="71">
    <mergeCell ref="I23:J23"/>
    <mergeCell ref="A4:D4"/>
    <mergeCell ref="A5:D5"/>
    <mergeCell ref="A6:D6"/>
    <mergeCell ref="A7:D7"/>
    <mergeCell ref="A9:C9"/>
    <mergeCell ref="I16:J16"/>
    <mergeCell ref="I18:J18"/>
    <mergeCell ref="I19:J19"/>
    <mergeCell ref="I20:J20"/>
    <mergeCell ref="A21:C21"/>
    <mergeCell ref="I21:J22"/>
    <mergeCell ref="A45:D45"/>
    <mergeCell ref="I24:J24"/>
    <mergeCell ref="I25:J25"/>
    <mergeCell ref="I26:J26"/>
    <mergeCell ref="I27:J28"/>
    <mergeCell ref="A30:B30"/>
    <mergeCell ref="A33:D33"/>
    <mergeCell ref="A34:D34"/>
    <mergeCell ref="A35:D35"/>
    <mergeCell ref="A36:D36"/>
    <mergeCell ref="A38:D38"/>
    <mergeCell ref="A43:B43"/>
    <mergeCell ref="A91:B91"/>
    <mergeCell ref="A46:B46"/>
    <mergeCell ref="E48:H53"/>
    <mergeCell ref="A56:B56"/>
    <mergeCell ref="A61:D61"/>
    <mergeCell ref="A69:B69"/>
    <mergeCell ref="A71:D71"/>
    <mergeCell ref="A73:C73"/>
    <mergeCell ref="A79:B79"/>
    <mergeCell ref="A82:D82"/>
    <mergeCell ref="A83:B83"/>
    <mergeCell ref="A84:B84"/>
    <mergeCell ref="A94:D94"/>
    <mergeCell ref="A95:D95"/>
    <mergeCell ref="A97:D97"/>
    <mergeCell ref="A106:B106"/>
    <mergeCell ref="A108:C108"/>
    <mergeCell ref="E137:H142"/>
    <mergeCell ref="I109:J110"/>
    <mergeCell ref="I111:I113"/>
    <mergeCell ref="A112:B112"/>
    <mergeCell ref="A115:C115"/>
    <mergeCell ref="A120:B120"/>
    <mergeCell ref="A123:C123"/>
    <mergeCell ref="A109:B109"/>
    <mergeCell ref="A130:B130"/>
    <mergeCell ref="A133:C133"/>
    <mergeCell ref="A134:B134"/>
    <mergeCell ref="A135:B135"/>
    <mergeCell ref="A136:B136"/>
    <mergeCell ref="A145:B145"/>
    <mergeCell ref="A148:D148"/>
    <mergeCell ref="A149:C149"/>
    <mergeCell ref="A157:B157"/>
    <mergeCell ref="A159:B159"/>
    <mergeCell ref="A163:C163"/>
    <mergeCell ref="A164:C164"/>
    <mergeCell ref="A165:C165"/>
    <mergeCell ref="A167:B167"/>
    <mergeCell ref="A169:B169"/>
    <mergeCell ref="C169:H169"/>
    <mergeCell ref="A180:C180"/>
    <mergeCell ref="A171:C171"/>
    <mergeCell ref="A172:C172"/>
    <mergeCell ref="A173:C173"/>
    <mergeCell ref="B174:C174"/>
    <mergeCell ref="A179:C179"/>
  </mergeCells>
  <pageMargins left="0.511811024" right="0.511811024" top="0.78740157499999996" bottom="0.78740157499999996" header="0.31496062000000002" footer="0.31496062000000002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80"/>
  <sheetViews>
    <sheetView topLeftCell="A127" workbookViewId="0">
      <selection activeCell="B14" sqref="B14"/>
    </sheetView>
  </sheetViews>
  <sheetFormatPr defaultRowHeight="15.75"/>
  <cols>
    <col min="1" max="1" width="28.7109375" style="1" customWidth="1"/>
    <col min="2" max="2" width="72.140625" style="1" customWidth="1"/>
    <col min="3" max="3" width="20.42578125" style="1" customWidth="1"/>
    <col min="4" max="4" width="14.28515625" style="1" customWidth="1"/>
    <col min="5" max="5" width="20.140625" style="1" customWidth="1"/>
    <col min="6" max="6" width="13.28515625" style="1" bestFit="1" customWidth="1"/>
    <col min="7" max="7" width="15.140625" style="1" customWidth="1"/>
    <col min="8" max="8" width="12.42578125" style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18" t="s">
        <v>73</v>
      </c>
      <c r="B4" s="218"/>
      <c r="C4" s="218"/>
      <c r="D4" s="218"/>
    </row>
    <row r="5" spans="1:10" ht="16.5">
      <c r="A5" s="218" t="s">
        <v>74</v>
      </c>
      <c r="B5" s="218"/>
      <c r="C5" s="218"/>
      <c r="D5" s="218"/>
    </row>
    <row r="6" spans="1:10">
      <c r="A6" s="228" t="s">
        <v>88</v>
      </c>
      <c r="B6" s="228"/>
      <c r="C6" s="228"/>
      <c r="D6" s="228"/>
    </row>
    <row r="7" spans="1:10" ht="26.25" customHeight="1">
      <c r="A7" s="230" t="s">
        <v>135</v>
      </c>
      <c r="B7" s="230"/>
      <c r="C7" s="230"/>
      <c r="D7" s="230"/>
    </row>
    <row r="8" spans="1:10">
      <c r="A8" s="157" t="s">
        <v>291</v>
      </c>
      <c r="B8" s="157" t="s">
        <v>290</v>
      </c>
      <c r="C8" s="151">
        <v>1</v>
      </c>
      <c r="D8" s="151"/>
    </row>
    <row r="9" spans="1:10" ht="16.5" thickBot="1">
      <c r="A9" s="219" t="s">
        <v>89</v>
      </c>
      <c r="B9" s="219"/>
      <c r="C9" s="219"/>
      <c r="D9" s="152"/>
    </row>
    <row r="10" spans="1:10">
      <c r="A10" s="34">
        <v>1</v>
      </c>
      <c r="B10" s="35" t="s">
        <v>90</v>
      </c>
      <c r="C10" s="141" t="s">
        <v>231</v>
      </c>
      <c r="D10" s="152"/>
    </row>
    <row r="11" spans="1:10">
      <c r="A11" s="36">
        <v>2</v>
      </c>
      <c r="B11" s="33" t="s">
        <v>91</v>
      </c>
      <c r="C11" s="102" t="s">
        <v>222</v>
      </c>
      <c r="D11" s="152"/>
    </row>
    <row r="12" spans="1:10" ht="31.5">
      <c r="A12" s="36">
        <v>3</v>
      </c>
      <c r="B12" s="18" t="s">
        <v>226</v>
      </c>
      <c r="C12" s="103">
        <v>773.67</v>
      </c>
      <c r="D12" s="152"/>
      <c r="E12" s="125"/>
    </row>
    <row r="13" spans="1:10" ht="31.5">
      <c r="A13" s="36">
        <v>4</v>
      </c>
      <c r="B13" s="33" t="s">
        <v>92</v>
      </c>
      <c r="C13" s="104" t="s">
        <v>285</v>
      </c>
      <c r="D13" s="105"/>
      <c r="E13" s="1" t="s">
        <v>223</v>
      </c>
    </row>
    <row r="14" spans="1:10">
      <c r="A14" s="30">
        <v>5</v>
      </c>
      <c r="B14" s="39" t="s">
        <v>93</v>
      </c>
      <c r="C14" s="106">
        <v>43466</v>
      </c>
      <c r="D14" s="105"/>
      <c r="E14" s="1" t="s">
        <v>230</v>
      </c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41.25" thickBot="1">
      <c r="A16" s="37">
        <v>7</v>
      </c>
      <c r="B16" s="38" t="s">
        <v>115</v>
      </c>
      <c r="C16" s="107" t="s">
        <v>242</v>
      </c>
      <c r="D16" s="105"/>
      <c r="I16" s="217" t="s">
        <v>157</v>
      </c>
      <c r="J16" s="217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07" t="s">
        <v>128</v>
      </c>
      <c r="J18" s="207"/>
    </row>
    <row r="19" spans="1:10">
      <c r="A19" s="156" t="s">
        <v>233</v>
      </c>
      <c r="B19" s="151"/>
      <c r="C19" s="151"/>
      <c r="D19" s="151"/>
      <c r="I19" s="207" t="s">
        <v>129</v>
      </c>
      <c r="J19" s="207"/>
    </row>
    <row r="20" spans="1:10">
      <c r="I20" s="207" t="s">
        <v>130</v>
      </c>
      <c r="J20" s="207"/>
    </row>
    <row r="21" spans="1:10">
      <c r="A21" s="219" t="s">
        <v>15</v>
      </c>
      <c r="B21" s="219"/>
      <c r="C21" s="219"/>
      <c r="I21" s="207" t="s">
        <v>131</v>
      </c>
      <c r="J21" s="207"/>
    </row>
    <row r="22" spans="1:10" ht="16.5" thickBot="1">
      <c r="I22" s="207"/>
      <c r="J22" s="207"/>
    </row>
    <row r="23" spans="1:10" ht="16.5" thickBot="1">
      <c r="A23" s="2">
        <v>1</v>
      </c>
      <c r="B23" s="150" t="s">
        <v>16</v>
      </c>
      <c r="C23" s="150" t="s">
        <v>17</v>
      </c>
      <c r="I23" s="207" t="s">
        <v>132</v>
      </c>
      <c r="J23" s="207"/>
    </row>
    <row r="24" spans="1:10" ht="16.5" thickBot="1">
      <c r="A24" s="3" t="s">
        <v>18</v>
      </c>
      <c r="B24" s="40" t="s">
        <v>19</v>
      </c>
      <c r="C24" s="20">
        <f>C12</f>
        <v>773.67</v>
      </c>
      <c r="I24" s="207" t="s">
        <v>133</v>
      </c>
      <c r="J24" s="207"/>
    </row>
    <row r="25" spans="1:10" ht="16.5" thickBot="1">
      <c r="A25" s="3" t="s">
        <v>20</v>
      </c>
      <c r="B25" s="40" t="s">
        <v>195</v>
      </c>
      <c r="C25" s="20">
        <f>(C24/100)*30</f>
        <v>232.101</v>
      </c>
      <c r="E25" s="23" t="s">
        <v>75</v>
      </c>
      <c r="F25" s="27" t="s">
        <v>196</v>
      </c>
      <c r="I25" s="207" t="s">
        <v>127</v>
      </c>
      <c r="J25" s="207"/>
    </row>
    <row r="26" spans="1:10" ht="16.5" thickBot="1">
      <c r="A26" s="3" t="s">
        <v>21</v>
      </c>
      <c r="B26" s="40" t="s">
        <v>22</v>
      </c>
      <c r="C26" s="20"/>
      <c r="I26" s="209" t="s">
        <v>120</v>
      </c>
      <c r="J26" s="209"/>
    </row>
    <row r="27" spans="1:10" ht="16.5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07" t="s">
        <v>134</v>
      </c>
      <c r="J27" s="207"/>
    </row>
    <row r="28" spans="1:10" ht="16.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08"/>
      <c r="J28" s="208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773.67</v>
      </c>
    </row>
    <row r="30" spans="1:10" ht="16.5" thickBot="1">
      <c r="A30" s="214" t="s">
        <v>2</v>
      </c>
      <c r="B30" s="215"/>
      <c r="C30" s="19">
        <f>SUM(C24:C29)</f>
        <v>1005.771</v>
      </c>
      <c r="I30" s="95" t="s">
        <v>126</v>
      </c>
      <c r="J30" s="44">
        <f>C25</f>
        <v>232.101</v>
      </c>
    </row>
    <row r="31" spans="1:10">
      <c r="A31" s="108" t="s">
        <v>84</v>
      </c>
      <c r="I31" s="95" t="s">
        <v>121</v>
      </c>
      <c r="J31" s="44">
        <f>J29+J30</f>
        <v>1005.771</v>
      </c>
    </row>
    <row r="32" spans="1:10">
      <c r="I32" s="95" t="s">
        <v>122</v>
      </c>
      <c r="J32" s="44">
        <f>J31/220</f>
        <v>4.5716863636363634</v>
      </c>
    </row>
    <row r="33" spans="1:11">
      <c r="A33" s="221" t="s">
        <v>29</v>
      </c>
      <c r="B33" s="221"/>
      <c r="C33" s="221"/>
      <c r="D33" s="221"/>
      <c r="I33" s="95" t="s">
        <v>123</v>
      </c>
      <c r="J33" s="44">
        <f>J32*20%</f>
        <v>0.91433727272727272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109.72047272727272</v>
      </c>
    </row>
    <row r="36" spans="1:11" ht="35.25" customHeight="1">
      <c r="A36" s="223" t="s">
        <v>87</v>
      </c>
      <c r="B36" s="223"/>
      <c r="C36" s="223"/>
      <c r="D36" s="22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16" t="s">
        <v>30</v>
      </c>
      <c r="B38" s="216"/>
      <c r="C38" s="216"/>
      <c r="D38" s="216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16.5" thickBot="1">
      <c r="A40" s="2" t="s">
        <v>31</v>
      </c>
      <c r="B40" s="150" t="s">
        <v>32</v>
      </c>
      <c r="C40" s="150" t="s">
        <v>38</v>
      </c>
      <c r="D40" s="150" t="s">
        <v>17</v>
      </c>
      <c r="I40" s="98" t="s">
        <v>163</v>
      </c>
      <c r="J40" s="136">
        <f>J39*J32</f>
        <v>68.575295454545454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83.814249999999987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121.698291</v>
      </c>
      <c r="E42" s="110" t="s">
        <v>116</v>
      </c>
      <c r="I42" s="94" t="s">
        <v>158</v>
      </c>
      <c r="J42" s="100"/>
      <c r="K42" s="100"/>
    </row>
    <row r="43" spans="1:11" ht="16.5" thickBot="1">
      <c r="A43" s="214" t="s">
        <v>6</v>
      </c>
      <c r="B43" s="215"/>
      <c r="C43" s="5">
        <f>SUM(C41:C42)</f>
        <v>0.20433333333333331</v>
      </c>
      <c r="D43" s="21">
        <f>SUM(D41:D42)</f>
        <v>205.512541</v>
      </c>
      <c r="J43" s="100"/>
      <c r="K43" s="100"/>
    </row>
    <row r="44" spans="1:11">
      <c r="J44" s="100"/>
      <c r="K44" s="100"/>
    </row>
    <row r="45" spans="1:11" ht="32.25" customHeight="1">
      <c r="A45" s="229" t="s">
        <v>35</v>
      </c>
      <c r="B45" s="229"/>
      <c r="C45" s="229"/>
      <c r="D45" s="229"/>
      <c r="E45" s="111"/>
      <c r="J45" s="100"/>
      <c r="K45" s="100"/>
    </row>
    <row r="46" spans="1:11" ht="16.5" thickBot="1">
      <c r="A46" s="226" t="s">
        <v>165</v>
      </c>
      <c r="B46" s="226"/>
      <c r="C46" s="75">
        <f>C30+D43</f>
        <v>1211.283541</v>
      </c>
      <c r="I46" s="132"/>
      <c r="J46" s="132"/>
      <c r="K46" s="100"/>
    </row>
    <row r="47" spans="1:11" ht="16.5" thickBot="1">
      <c r="A47" s="2" t="s">
        <v>36</v>
      </c>
      <c r="B47" s="150" t="s">
        <v>37</v>
      </c>
      <c r="C47" s="150" t="s">
        <v>38</v>
      </c>
      <c r="D47" s="150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242.25670820000002</v>
      </c>
      <c r="E48" s="210" t="s">
        <v>176</v>
      </c>
      <c r="F48" s="211"/>
      <c r="G48" s="211"/>
      <c r="H48" s="211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30.282088525000002</v>
      </c>
      <c r="E49" s="210"/>
      <c r="F49" s="211"/>
      <c r="G49" s="211"/>
      <c r="H49" s="211"/>
      <c r="I49" s="134">
        <v>0</v>
      </c>
      <c r="J49" s="134">
        <v>2.5000000000000001E-2</v>
      </c>
    </row>
    <row r="50" spans="1:10" ht="16.5" thickBot="1">
      <c r="A50" s="3" t="s">
        <v>21</v>
      </c>
      <c r="B50" s="29" t="s">
        <v>96</v>
      </c>
      <c r="C50" s="13">
        <v>0.03</v>
      </c>
      <c r="D50" s="25">
        <f t="shared" si="0"/>
        <v>36.33850623</v>
      </c>
      <c r="E50" s="210"/>
      <c r="F50" s="211"/>
      <c r="G50" s="211"/>
      <c r="H50" s="211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18.169253115</v>
      </c>
      <c r="E51" s="210"/>
      <c r="F51" s="211"/>
      <c r="G51" s="211"/>
      <c r="H51" s="211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12.112835410000001</v>
      </c>
      <c r="E52" s="210"/>
      <c r="F52" s="211"/>
      <c r="G52" s="211"/>
      <c r="H52" s="211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7.2677012460000006</v>
      </c>
      <c r="E53" s="210"/>
      <c r="F53" s="211"/>
      <c r="G53" s="211"/>
      <c r="H53" s="211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2.422567082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96.902683280000005</v>
      </c>
      <c r="I55" s="134">
        <v>0.03</v>
      </c>
      <c r="J55" s="134">
        <v>0.08</v>
      </c>
    </row>
    <row r="56" spans="1:10" ht="16.5" thickBot="1">
      <c r="A56" s="214" t="s">
        <v>44</v>
      </c>
      <c r="B56" s="215"/>
      <c r="C56" s="11">
        <f>SUM(C48:C55)</f>
        <v>0.36800000000000005</v>
      </c>
      <c r="D56" s="21">
        <f>SUM(D48:D55)</f>
        <v>445.75234308800003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16" t="s">
        <v>45</v>
      </c>
      <c r="B61" s="216"/>
      <c r="C61" s="216"/>
      <c r="D61" s="216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150" t="s">
        <v>47</v>
      </c>
      <c r="C63" s="150" t="s">
        <v>17</v>
      </c>
      <c r="D63" s="150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129.57980000000001</v>
      </c>
      <c r="E64" s="112"/>
    </row>
    <row r="65" spans="1:5" ht="16.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16.5" thickBot="1">
      <c r="A66" s="3" t="s">
        <v>21</v>
      </c>
      <c r="B66" s="40" t="s">
        <v>178</v>
      </c>
      <c r="C66" s="4"/>
      <c r="D66" s="20">
        <v>0</v>
      </c>
    </row>
    <row r="67" spans="1:5" ht="16.5" thickBot="1">
      <c r="A67" s="3" t="s">
        <v>23</v>
      </c>
      <c r="B67" s="40" t="s">
        <v>28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14" t="s">
        <v>2</v>
      </c>
      <c r="B69" s="215"/>
      <c r="C69" s="4"/>
      <c r="D69" s="21">
        <f>SUM(D64:D68)</f>
        <v>367.1798</v>
      </c>
      <c r="E69" s="111"/>
    </row>
    <row r="70" spans="1:5">
      <c r="A70" s="108" t="s">
        <v>101</v>
      </c>
      <c r="E70" s="111"/>
    </row>
    <row r="71" spans="1:5">
      <c r="A71" s="220" t="s">
        <v>102</v>
      </c>
      <c r="B71" s="220"/>
      <c r="C71" s="220"/>
      <c r="D71" s="220"/>
    </row>
    <row r="73" spans="1:5">
      <c r="A73" s="216" t="s">
        <v>48</v>
      </c>
      <c r="B73" s="216"/>
      <c r="C73" s="216"/>
    </row>
    <row r="74" spans="1:5" ht="16.5" thickBot="1"/>
    <row r="75" spans="1:5" ht="16.5" thickBot="1">
      <c r="A75" s="2">
        <v>2</v>
      </c>
      <c r="B75" s="150" t="s">
        <v>49</v>
      </c>
      <c r="C75" s="150" t="s">
        <v>17</v>
      </c>
    </row>
    <row r="76" spans="1:5" ht="16.5" thickBot="1">
      <c r="A76" s="3" t="s">
        <v>31</v>
      </c>
      <c r="B76" s="40" t="s">
        <v>32</v>
      </c>
      <c r="C76" s="14">
        <f>D43</f>
        <v>205.512541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445.75234308800003</v>
      </c>
    </row>
    <row r="78" spans="1:5" ht="16.5" thickBot="1">
      <c r="A78" s="3" t="s">
        <v>46</v>
      </c>
      <c r="B78" s="40" t="s">
        <v>47</v>
      </c>
      <c r="C78" s="25">
        <f>D69</f>
        <v>367.1798</v>
      </c>
    </row>
    <row r="79" spans="1:5" ht="16.5" thickBot="1">
      <c r="A79" s="214" t="s">
        <v>2</v>
      </c>
      <c r="B79" s="215"/>
      <c r="C79" s="21">
        <f>SUM(C76:C78)</f>
        <v>1018.444684088</v>
      </c>
    </row>
    <row r="81" spans="1:8">
      <c r="F81" s="111"/>
    </row>
    <row r="82" spans="1:8">
      <c r="A82" s="221" t="s">
        <v>50</v>
      </c>
      <c r="B82" s="221"/>
      <c r="C82" s="221"/>
      <c r="D82" s="221"/>
    </row>
    <row r="83" spans="1:8">
      <c r="A83" s="222" t="s">
        <v>218</v>
      </c>
      <c r="B83" s="222"/>
      <c r="C83" s="139">
        <f>(C30+D43+D55+D69)</f>
        <v>1675.3660242800001</v>
      </c>
      <c r="D83" s="100"/>
      <c r="F83" s="111"/>
    </row>
    <row r="84" spans="1:8" ht="16.5" thickBot="1">
      <c r="A84" s="222" t="s">
        <v>189</v>
      </c>
      <c r="B84" s="222"/>
      <c r="C84" s="139">
        <f>C30+C79</f>
        <v>2024.215684088</v>
      </c>
      <c r="D84" s="100"/>
      <c r="F84" s="111"/>
    </row>
    <row r="85" spans="1:8" ht="16.5" thickBot="1">
      <c r="A85" s="2">
        <v>3</v>
      </c>
      <c r="B85" s="150" t="s">
        <v>51</v>
      </c>
      <c r="C85" s="150" t="s">
        <v>78</v>
      </c>
      <c r="D85" s="150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6.980691767833334</v>
      </c>
      <c r="E86" s="115"/>
      <c r="F86" s="109"/>
      <c r="G86" s="109"/>
      <c r="H86" s="109"/>
    </row>
    <row r="87" spans="1:8" ht="16.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0.33525699999999997</v>
      </c>
      <c r="E87" s="109"/>
    </row>
    <row r="88" spans="1:8" ht="32.25" thickBot="1">
      <c r="A88" s="3" t="s">
        <v>21</v>
      </c>
      <c r="B88" s="41" t="s">
        <v>198</v>
      </c>
      <c r="C88" s="142">
        <v>0.05</v>
      </c>
      <c r="D88" s="90">
        <f>C88*(C30+D43)</f>
        <v>60.564177050000005</v>
      </c>
      <c r="E88" s="115" t="s">
        <v>117</v>
      </c>
    </row>
    <row r="89" spans="1:8" ht="16.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39.359749412822225</v>
      </c>
      <c r="E89" s="115" t="s">
        <v>175</v>
      </c>
    </row>
    <row r="90" spans="1:8" ht="16.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7.1968502666666669</v>
      </c>
      <c r="E90" s="109"/>
      <c r="F90" s="111"/>
    </row>
    <row r="91" spans="1:8" ht="16.5" thickBot="1">
      <c r="A91" s="214" t="s">
        <v>2</v>
      </c>
      <c r="B91" s="215"/>
      <c r="C91" s="149">
        <f>SUM(C86:C90)</f>
        <v>8.1100000000000005E-2</v>
      </c>
      <c r="D91" s="21">
        <f>SUM(D86:D90)</f>
        <v>114.43672549732224</v>
      </c>
    </row>
    <row r="94" spans="1:8">
      <c r="A94" s="221" t="s">
        <v>54</v>
      </c>
      <c r="B94" s="221"/>
      <c r="C94" s="221"/>
      <c r="D94" s="221"/>
    </row>
    <row r="95" spans="1:8">
      <c r="A95" s="220" t="s">
        <v>103</v>
      </c>
      <c r="B95" s="220"/>
      <c r="C95" s="220"/>
      <c r="D95" s="220"/>
    </row>
    <row r="97" spans="1:10">
      <c r="A97" s="216" t="s">
        <v>55</v>
      </c>
      <c r="B97" s="216"/>
      <c r="C97" s="216"/>
      <c r="D97" s="216"/>
    </row>
    <row r="98" spans="1:10" ht="16.5" thickBot="1">
      <c r="A98" s="32"/>
    </row>
    <row r="99" spans="1:10" ht="16.5" thickBot="1">
      <c r="A99" s="2" t="s">
        <v>56</v>
      </c>
      <c r="B99" s="150" t="s">
        <v>57</v>
      </c>
      <c r="C99" s="150" t="s">
        <v>78</v>
      </c>
      <c r="D99" s="150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178.22103413211019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15.683451003625699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28.444077047484786</v>
      </c>
    </row>
    <row r="103" spans="1:10" ht="16.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4.6337468874348646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12.048400355628001</v>
      </c>
    </row>
    <row r="105" spans="1:10" ht="16.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14" t="s">
        <v>44</v>
      </c>
      <c r="B106" s="215"/>
      <c r="C106" s="149">
        <f>SUM(C100:C105)</f>
        <v>0.12463333333333332</v>
      </c>
      <c r="D106" s="21">
        <f>SUM(D100:D105)</f>
        <v>239.03070942628352</v>
      </c>
    </row>
    <row r="108" spans="1:10">
      <c r="A108" s="216" t="s">
        <v>58</v>
      </c>
      <c r="B108" s="216"/>
      <c r="C108" s="216"/>
    </row>
    <row r="109" spans="1:10" ht="16.5" thickBot="1">
      <c r="A109" s="226" t="s">
        <v>179</v>
      </c>
      <c r="B109" s="226"/>
      <c r="C109" s="75">
        <f>C30+C79+D91</f>
        <v>2138.6524095853224</v>
      </c>
      <c r="I109" s="212" t="s">
        <v>168</v>
      </c>
      <c r="J109" s="212"/>
    </row>
    <row r="110" spans="1:10" ht="16.5" thickBot="1">
      <c r="A110" s="2" t="s">
        <v>59</v>
      </c>
      <c r="B110" s="150" t="s">
        <v>60</v>
      </c>
      <c r="C110" s="150" t="s">
        <v>17</v>
      </c>
      <c r="I110" s="212"/>
      <c r="J110" s="212"/>
    </row>
    <row r="111" spans="1:10" ht="16.5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13" t="s">
        <v>169</v>
      </c>
      <c r="J111" s="118"/>
    </row>
    <row r="112" spans="1:10" ht="16.5" thickBot="1">
      <c r="A112" s="214" t="s">
        <v>2</v>
      </c>
      <c r="B112" s="215"/>
      <c r="C112" s="19">
        <f>C111</f>
        <v>0</v>
      </c>
      <c r="I112" s="213"/>
      <c r="J112" s="118"/>
    </row>
    <row r="113" spans="1:10">
      <c r="I113" s="213"/>
      <c r="J113" s="118"/>
    </row>
    <row r="114" spans="1:10">
      <c r="I114" s="119" t="s">
        <v>170</v>
      </c>
      <c r="J114" s="118"/>
    </row>
    <row r="115" spans="1:10">
      <c r="A115" s="216" t="s">
        <v>61</v>
      </c>
      <c r="B115" s="216"/>
      <c r="C115" s="216"/>
      <c r="I115" s="120" t="s">
        <v>0</v>
      </c>
      <c r="J115" s="121">
        <f>C109</f>
        <v>2138.6524095853224</v>
      </c>
    </row>
    <row r="116" spans="1:10" ht="16.5" thickBot="1">
      <c r="A116" s="32"/>
      <c r="I116" s="120" t="s">
        <v>171</v>
      </c>
      <c r="J116" s="121">
        <f>J115/220</f>
        <v>9.7211473162969195</v>
      </c>
    </row>
    <row r="117" spans="1:10" ht="16.5" thickBot="1">
      <c r="A117" s="2">
        <v>4</v>
      </c>
      <c r="B117" s="150" t="s">
        <v>62</v>
      </c>
      <c r="C117" s="150" t="s">
        <v>17</v>
      </c>
      <c r="I117" s="96" t="s">
        <v>172</v>
      </c>
      <c r="J117" s="122">
        <f>J116*15</f>
        <v>145.81720974445381</v>
      </c>
    </row>
    <row r="118" spans="1:10" ht="16.5" thickBot="1">
      <c r="A118" s="3" t="s">
        <v>56</v>
      </c>
      <c r="B118" s="40" t="s">
        <v>110</v>
      </c>
      <c r="C118" s="25">
        <f>D106</f>
        <v>239.03070942628352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14" t="s">
        <v>2</v>
      </c>
      <c r="B120" s="215"/>
      <c r="C120" s="21">
        <f>SUM(C118:C119)</f>
        <v>239.03070942628352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1" t="s">
        <v>63</v>
      </c>
      <c r="B123" s="221"/>
      <c r="C123" s="221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150" t="s">
        <v>17</v>
      </c>
    </row>
    <row r="126" spans="1:10" ht="16.5" thickBot="1">
      <c r="A126" s="3" t="s">
        <v>18</v>
      </c>
      <c r="B126" s="40" t="s">
        <v>64</v>
      </c>
      <c r="C126" s="89">
        <f>Uniformes!F46</f>
        <v>39.505000000000003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14" t="s">
        <v>44</v>
      </c>
      <c r="B130" s="215"/>
      <c r="C130" s="21">
        <f>SUM(C126:C129)</f>
        <v>39.505000000000003</v>
      </c>
    </row>
    <row r="131" spans="1:8">
      <c r="A131" s="108" t="s">
        <v>112</v>
      </c>
    </row>
    <row r="133" spans="1:8">
      <c r="A133" s="221" t="s">
        <v>67</v>
      </c>
      <c r="B133" s="221"/>
      <c r="C133" s="221"/>
    </row>
    <row r="134" spans="1:8">
      <c r="A134" s="226" t="s">
        <v>118</v>
      </c>
      <c r="B134" s="226"/>
      <c r="C134" s="12">
        <f>C30+C79+D91+C120+C130</f>
        <v>2417.188119011606</v>
      </c>
    </row>
    <row r="135" spans="1:8">
      <c r="A135" s="226" t="s">
        <v>119</v>
      </c>
      <c r="B135" s="226"/>
      <c r="C135" s="12">
        <f>C134+D138</f>
        <v>2489.7037625819539</v>
      </c>
    </row>
    <row r="136" spans="1:8" ht="16.5" thickBot="1">
      <c r="A136" s="227" t="s">
        <v>166</v>
      </c>
      <c r="B136" s="227"/>
      <c r="C136" s="126">
        <f>(C135+D139)/((1-(C141+C142+C144)))</f>
        <v>3100.5885108586226</v>
      </c>
    </row>
    <row r="137" spans="1:8" ht="16.5" thickBot="1">
      <c r="A137" s="2">
        <v>6</v>
      </c>
      <c r="B137" s="6" t="s">
        <v>8</v>
      </c>
      <c r="C137" s="150" t="s">
        <v>38</v>
      </c>
      <c r="D137" s="150" t="s">
        <v>17</v>
      </c>
      <c r="E137" s="210" t="s">
        <v>176</v>
      </c>
      <c r="F137" s="211"/>
      <c r="G137" s="211"/>
      <c r="H137" s="211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72.515643570348175</v>
      </c>
      <c r="E138" s="210"/>
      <c r="F138" s="211"/>
      <c r="G138" s="211"/>
      <c r="H138" s="211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169.05088547931467</v>
      </c>
      <c r="E139" s="210"/>
      <c r="F139" s="211"/>
      <c r="G139" s="211"/>
      <c r="H139" s="211"/>
    </row>
    <row r="140" spans="1:8" ht="16.5" thickBot="1">
      <c r="A140" s="3" t="s">
        <v>21</v>
      </c>
      <c r="B140" s="40" t="s">
        <v>10</v>
      </c>
      <c r="C140" s="10"/>
      <c r="D140" s="20"/>
      <c r="E140" s="210"/>
      <c r="F140" s="211"/>
      <c r="G140" s="211"/>
      <c r="H140" s="211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51.159710429167276</v>
      </c>
      <c r="E141" s="210"/>
      <c r="F141" s="211"/>
      <c r="G141" s="211"/>
      <c r="H141" s="211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235.6447268252553</v>
      </c>
      <c r="E142" s="210"/>
      <c r="F142" s="211"/>
      <c r="G142" s="211"/>
      <c r="H142" s="211"/>
    </row>
    <row r="143" spans="1:8" ht="16.5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155.02942554293114</v>
      </c>
    </row>
    <row r="145" spans="1:4" ht="16.5" thickBot="1">
      <c r="A145" s="214" t="s">
        <v>44</v>
      </c>
      <c r="B145" s="215"/>
      <c r="C145" s="149">
        <v>0.14249999999999999</v>
      </c>
      <c r="D145" s="28">
        <f>SUM(D138:D144)</f>
        <v>683.40039184701652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06"/>
      <c r="B148" s="206"/>
      <c r="C148" s="206"/>
      <c r="D148" s="206"/>
    </row>
    <row r="149" spans="1:4">
      <c r="A149" s="221" t="s">
        <v>68</v>
      </c>
      <c r="B149" s="221"/>
      <c r="C149" s="221"/>
    </row>
    <row r="150" spans="1:4" ht="16.5" thickBot="1"/>
    <row r="151" spans="1:4" ht="16.5" thickBot="1">
      <c r="A151" s="2"/>
      <c r="B151" s="150" t="s">
        <v>69</v>
      </c>
      <c r="C151" s="150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1005.771</v>
      </c>
    </row>
    <row r="153" spans="1:4" ht="16.5" thickBot="1">
      <c r="A153" s="7" t="s">
        <v>20</v>
      </c>
      <c r="B153" s="40" t="s">
        <v>29</v>
      </c>
      <c r="C153" s="16">
        <f>C79</f>
        <v>1018.444684088</v>
      </c>
    </row>
    <row r="154" spans="1:4" ht="16.5" thickBot="1">
      <c r="A154" s="7" t="s">
        <v>21</v>
      </c>
      <c r="B154" s="40" t="s">
        <v>50</v>
      </c>
      <c r="C154" s="16">
        <f>D91</f>
        <v>114.43672549732224</v>
      </c>
    </row>
    <row r="155" spans="1:4" ht="16.5" thickBot="1">
      <c r="A155" s="7" t="s">
        <v>23</v>
      </c>
      <c r="B155" s="40" t="s">
        <v>54</v>
      </c>
      <c r="C155" s="16">
        <f>C120</f>
        <v>239.03070942628352</v>
      </c>
    </row>
    <row r="156" spans="1:4" ht="16.5" thickBot="1">
      <c r="A156" s="7" t="s">
        <v>24</v>
      </c>
      <c r="B156" s="40" t="s">
        <v>63</v>
      </c>
      <c r="C156" s="16">
        <f>C130</f>
        <v>39.505000000000003</v>
      </c>
    </row>
    <row r="157" spans="1:4" ht="16.5" thickBot="1">
      <c r="A157" s="214" t="s">
        <v>70</v>
      </c>
      <c r="B157" s="215"/>
      <c r="C157" s="22">
        <f>SUM(C152:C156)</f>
        <v>2417.188119011606</v>
      </c>
    </row>
    <row r="158" spans="1:4" ht="16.5" thickBot="1">
      <c r="A158" s="7" t="s">
        <v>26</v>
      </c>
      <c r="B158" s="40" t="s">
        <v>71</v>
      </c>
      <c r="C158" s="16">
        <f>D145</f>
        <v>683.40039184701652</v>
      </c>
    </row>
    <row r="159" spans="1:4" ht="19.5" thickBot="1">
      <c r="A159" s="224" t="s">
        <v>72</v>
      </c>
      <c r="B159" s="225"/>
      <c r="C159" s="17">
        <f>C157+C158</f>
        <v>3100.5885108586226</v>
      </c>
    </row>
    <row r="163" spans="1:8">
      <c r="A163" s="231" t="s">
        <v>264</v>
      </c>
      <c r="B163" s="231"/>
      <c r="C163" s="231"/>
      <c r="D163" s="180"/>
      <c r="E163" s="181"/>
      <c r="F163" s="181"/>
      <c r="G163" s="182"/>
      <c r="H163" s="182"/>
    </row>
    <row r="164" spans="1:8">
      <c r="A164" s="232" t="s">
        <v>265</v>
      </c>
      <c r="B164" s="232"/>
      <c r="C164" s="232"/>
      <c r="D164" s="180"/>
      <c r="E164" s="181"/>
      <c r="F164" s="181"/>
      <c r="G164" s="182"/>
      <c r="H164" s="182"/>
    </row>
    <row r="165" spans="1:8">
      <c r="A165" s="233" t="s">
        <v>266</v>
      </c>
      <c r="B165" s="233"/>
      <c r="C165" s="233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34" t="s">
        <v>267</v>
      </c>
      <c r="B167" s="235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286</v>
      </c>
      <c r="C168" s="187">
        <f>C159</f>
        <v>3100.5885108586226</v>
      </c>
      <c r="D168" s="188">
        <v>1</v>
      </c>
      <c r="E168" s="189">
        <f>C168*D168</f>
        <v>3100.5885108586226</v>
      </c>
      <c r="F168" s="189"/>
      <c r="G168" s="185">
        <v>1</v>
      </c>
      <c r="H168" s="190">
        <f>E168*G168</f>
        <v>3100.5885108586226</v>
      </c>
    </row>
    <row r="169" spans="1:8">
      <c r="A169" s="236" t="s">
        <v>273</v>
      </c>
      <c r="B169" s="237"/>
      <c r="C169" s="238" t="s">
        <v>274</v>
      </c>
      <c r="D169" s="238"/>
      <c r="E169" s="238"/>
      <c r="F169" s="238"/>
      <c r="G169" s="238"/>
      <c r="H169" s="239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31" t="s">
        <v>275</v>
      </c>
      <c r="B171" s="231"/>
      <c r="C171" s="231"/>
      <c r="D171" s="192"/>
      <c r="E171" s="181"/>
      <c r="F171" s="181"/>
      <c r="G171" s="182"/>
      <c r="H171" s="182"/>
    </row>
    <row r="172" spans="1:8">
      <c r="A172" s="232" t="s">
        <v>265</v>
      </c>
      <c r="B172" s="232"/>
      <c r="C172" s="232"/>
      <c r="D172" s="192"/>
      <c r="E172" s="181"/>
      <c r="F172" s="181"/>
      <c r="G172" s="182"/>
      <c r="H172" s="182"/>
    </row>
    <row r="173" spans="1:8">
      <c r="A173" s="233" t="s">
        <v>276</v>
      </c>
      <c r="B173" s="233"/>
      <c r="C173" s="233"/>
      <c r="D173" s="192"/>
      <c r="E173" s="181"/>
      <c r="F173" s="181"/>
      <c r="G173" s="182"/>
      <c r="H173" s="182"/>
    </row>
    <row r="174" spans="1:8">
      <c r="A174" s="193"/>
      <c r="B174" s="241" t="s">
        <v>277</v>
      </c>
      <c r="C174" s="241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3100.5885108586226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3100.5885108586226</v>
      </c>
      <c r="D177" s="196"/>
      <c r="E177" s="198"/>
      <c r="F177" s="198"/>
      <c r="G177" s="198"/>
      <c r="H177" s="198"/>
    </row>
    <row r="178" spans="1:8" ht="31.5">
      <c r="A178" s="185" t="s">
        <v>21</v>
      </c>
      <c r="B178" s="200" t="s">
        <v>280</v>
      </c>
      <c r="C178" s="201">
        <f>C177*12</f>
        <v>37207.062130303471</v>
      </c>
      <c r="D178" s="196"/>
      <c r="E178" s="198"/>
      <c r="F178" s="198"/>
      <c r="G178" s="198"/>
      <c r="H178" s="198"/>
    </row>
    <row r="179" spans="1:8">
      <c r="A179" s="242" t="s">
        <v>281</v>
      </c>
      <c r="B179" s="242"/>
      <c r="C179" s="242"/>
      <c r="D179" s="198"/>
      <c r="E179" s="198"/>
      <c r="F179" s="198"/>
      <c r="G179" s="198"/>
      <c r="H179" s="198"/>
    </row>
    <row r="180" spans="1:8">
      <c r="A180" s="240" t="s">
        <v>282</v>
      </c>
      <c r="B180" s="240"/>
      <c r="C180" s="240"/>
      <c r="D180" s="198"/>
      <c r="E180" s="198"/>
      <c r="F180" s="198"/>
      <c r="G180" s="198"/>
      <c r="H180" s="198"/>
    </row>
  </sheetData>
  <mergeCells count="71">
    <mergeCell ref="I23:J23"/>
    <mergeCell ref="A4:D4"/>
    <mergeCell ref="A5:D5"/>
    <mergeCell ref="A6:D6"/>
    <mergeCell ref="A7:D7"/>
    <mergeCell ref="A9:C9"/>
    <mergeCell ref="I16:J16"/>
    <mergeCell ref="I18:J18"/>
    <mergeCell ref="I19:J19"/>
    <mergeCell ref="I20:J20"/>
    <mergeCell ref="A21:C21"/>
    <mergeCell ref="I21:J22"/>
    <mergeCell ref="A45:D45"/>
    <mergeCell ref="I24:J24"/>
    <mergeCell ref="I25:J25"/>
    <mergeCell ref="I26:J26"/>
    <mergeCell ref="I27:J28"/>
    <mergeCell ref="A30:B30"/>
    <mergeCell ref="A33:D33"/>
    <mergeCell ref="A34:D34"/>
    <mergeCell ref="A35:D35"/>
    <mergeCell ref="A36:D36"/>
    <mergeCell ref="A38:D38"/>
    <mergeCell ref="A43:B43"/>
    <mergeCell ref="A91:B91"/>
    <mergeCell ref="A46:B46"/>
    <mergeCell ref="E48:H53"/>
    <mergeCell ref="A56:B56"/>
    <mergeCell ref="A61:D61"/>
    <mergeCell ref="A69:B69"/>
    <mergeCell ref="A71:D71"/>
    <mergeCell ref="A73:C73"/>
    <mergeCell ref="A79:B79"/>
    <mergeCell ref="A82:D82"/>
    <mergeCell ref="A83:B83"/>
    <mergeCell ref="A84:B84"/>
    <mergeCell ref="A94:D94"/>
    <mergeCell ref="A95:D95"/>
    <mergeCell ref="A97:D97"/>
    <mergeCell ref="A106:B106"/>
    <mergeCell ref="A108:C108"/>
    <mergeCell ref="E137:H142"/>
    <mergeCell ref="I109:J110"/>
    <mergeCell ref="I111:I113"/>
    <mergeCell ref="A112:B112"/>
    <mergeCell ref="A115:C115"/>
    <mergeCell ref="A120:B120"/>
    <mergeCell ref="A123:C123"/>
    <mergeCell ref="A109:B109"/>
    <mergeCell ref="A130:B130"/>
    <mergeCell ref="A133:C133"/>
    <mergeCell ref="A134:B134"/>
    <mergeCell ref="A135:B135"/>
    <mergeCell ref="A136:B136"/>
    <mergeCell ref="A145:B145"/>
    <mergeCell ref="A148:D148"/>
    <mergeCell ref="A149:C149"/>
    <mergeCell ref="A157:B157"/>
    <mergeCell ref="A159:B159"/>
    <mergeCell ref="A163:C163"/>
    <mergeCell ref="A164:C164"/>
    <mergeCell ref="A165:C165"/>
    <mergeCell ref="A167:B167"/>
    <mergeCell ref="A169:B169"/>
    <mergeCell ref="C169:H169"/>
    <mergeCell ref="A180:C180"/>
    <mergeCell ref="A171:C171"/>
    <mergeCell ref="A172:C172"/>
    <mergeCell ref="A173:C173"/>
    <mergeCell ref="B174:C174"/>
    <mergeCell ref="A179:C179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80"/>
  <sheetViews>
    <sheetView topLeftCell="A199" workbookViewId="0">
      <selection activeCell="B19" sqref="B19"/>
    </sheetView>
  </sheetViews>
  <sheetFormatPr defaultRowHeight="15.75"/>
  <cols>
    <col min="1" max="1" width="28.7109375" style="1" customWidth="1"/>
    <col min="2" max="2" width="72.140625" style="1" customWidth="1"/>
    <col min="3" max="3" width="20.42578125" style="1" customWidth="1"/>
    <col min="4" max="4" width="20.5703125" style="1" customWidth="1"/>
    <col min="5" max="5" width="14.42578125" style="1" customWidth="1"/>
    <col min="6" max="6" width="8.5703125" style="1" customWidth="1"/>
    <col min="7" max="7" width="9.42578125" style="1" customWidth="1"/>
    <col min="8" max="8" width="15" style="1" customWidth="1"/>
    <col min="9" max="9" width="20.85546875" style="100" customWidth="1"/>
    <col min="10" max="10" width="28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18" t="s">
        <v>73</v>
      </c>
      <c r="B4" s="218"/>
      <c r="C4" s="218"/>
      <c r="D4" s="218"/>
    </row>
    <row r="5" spans="1:10" ht="16.5">
      <c r="A5" s="218" t="s">
        <v>74</v>
      </c>
      <c r="B5" s="218"/>
      <c r="C5" s="218"/>
      <c r="D5" s="218"/>
    </row>
    <row r="6" spans="1:10">
      <c r="A6" s="228" t="s">
        <v>88</v>
      </c>
      <c r="B6" s="228"/>
      <c r="C6" s="228"/>
      <c r="D6" s="228"/>
    </row>
    <row r="7" spans="1:10" ht="27" customHeight="1">
      <c r="A7" s="230" t="s">
        <v>135</v>
      </c>
      <c r="B7" s="230"/>
      <c r="C7" s="230"/>
      <c r="D7" s="230"/>
    </row>
    <row r="8" spans="1:10">
      <c r="A8" s="157" t="s">
        <v>291</v>
      </c>
      <c r="B8" s="157" t="s">
        <v>290</v>
      </c>
      <c r="C8" s="157">
        <v>2</v>
      </c>
      <c r="D8" s="151"/>
    </row>
    <row r="9" spans="1:10" ht="16.5" thickBot="1">
      <c r="A9" s="244" t="s">
        <v>89</v>
      </c>
      <c r="B9" s="244"/>
      <c r="C9" s="244"/>
      <c r="D9" s="152"/>
    </row>
    <row r="10" spans="1:10">
      <c r="A10" s="34">
        <v>1</v>
      </c>
      <c r="B10" s="35" t="s">
        <v>90</v>
      </c>
      <c r="C10" s="141" t="s">
        <v>231</v>
      </c>
      <c r="D10" s="152"/>
    </row>
    <row r="11" spans="1:10">
      <c r="A11" s="36">
        <v>2</v>
      </c>
      <c r="B11" s="33" t="s">
        <v>91</v>
      </c>
      <c r="C11" s="102" t="s">
        <v>222</v>
      </c>
      <c r="D11" s="152"/>
    </row>
    <row r="12" spans="1:10" ht="31.5">
      <c r="A12" s="36">
        <v>3</v>
      </c>
      <c r="B12" s="18" t="s">
        <v>226</v>
      </c>
      <c r="C12" s="103">
        <v>773.67</v>
      </c>
      <c r="D12" s="152"/>
      <c r="E12" s="125"/>
    </row>
    <row r="13" spans="1:10" ht="31.5">
      <c r="A13" s="36">
        <v>4</v>
      </c>
      <c r="B13" s="33" t="s">
        <v>92</v>
      </c>
      <c r="C13" s="104" t="s">
        <v>285</v>
      </c>
      <c r="D13" s="105"/>
      <c r="E13" s="1" t="s">
        <v>223</v>
      </c>
    </row>
    <row r="14" spans="1:10">
      <c r="A14" s="30">
        <v>5</v>
      </c>
      <c r="B14" s="39" t="s">
        <v>93</v>
      </c>
      <c r="C14" s="106">
        <v>43466</v>
      </c>
      <c r="D14" s="105"/>
      <c r="E14" s="1" t="s">
        <v>230</v>
      </c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41.25" thickBot="1">
      <c r="A16" s="37">
        <v>7</v>
      </c>
      <c r="B16" s="38" t="s">
        <v>115</v>
      </c>
      <c r="C16" s="107" t="s">
        <v>229</v>
      </c>
      <c r="D16" s="105"/>
      <c r="I16" s="217" t="s">
        <v>157</v>
      </c>
      <c r="J16" s="217"/>
    </row>
    <row r="17" spans="1:10">
      <c r="A17" s="108" t="s">
        <v>94</v>
      </c>
      <c r="B17" s="105"/>
      <c r="C17" s="105"/>
      <c r="D17" s="105"/>
      <c r="I17" s="94"/>
      <c r="J17" s="94"/>
    </row>
    <row r="18" spans="1:10" ht="15.75" customHeight="1">
      <c r="A18" s="108" t="s">
        <v>95</v>
      </c>
      <c r="B18" s="105"/>
      <c r="C18" s="105"/>
      <c r="D18" s="105"/>
      <c r="I18" s="207" t="s">
        <v>128</v>
      </c>
      <c r="J18" s="207"/>
    </row>
    <row r="19" spans="1:10" ht="15.75" customHeight="1">
      <c r="A19" s="156" t="s">
        <v>233</v>
      </c>
      <c r="B19" s="151"/>
      <c r="C19" s="151"/>
      <c r="D19" s="151"/>
      <c r="I19" s="207" t="s">
        <v>129</v>
      </c>
      <c r="J19" s="207"/>
    </row>
    <row r="20" spans="1:10" ht="15.75" customHeight="1">
      <c r="I20" s="207" t="s">
        <v>130</v>
      </c>
      <c r="J20" s="207"/>
    </row>
    <row r="21" spans="1:10">
      <c r="A21" s="219" t="s">
        <v>15</v>
      </c>
      <c r="B21" s="219"/>
      <c r="C21" s="219"/>
      <c r="I21" s="207" t="s">
        <v>131</v>
      </c>
      <c r="J21" s="207"/>
    </row>
    <row r="22" spans="1:10" ht="16.5" thickBot="1">
      <c r="I22" s="207"/>
      <c r="J22" s="207"/>
    </row>
    <row r="23" spans="1:10" ht="16.5" customHeight="1" thickBot="1">
      <c r="A23" s="2">
        <v>1</v>
      </c>
      <c r="B23" s="150" t="s">
        <v>16</v>
      </c>
      <c r="C23" s="150" t="s">
        <v>17</v>
      </c>
      <c r="I23" s="207" t="s">
        <v>132</v>
      </c>
      <c r="J23" s="207"/>
    </row>
    <row r="24" spans="1:10" ht="16.5" customHeight="1" thickBot="1">
      <c r="A24" s="3" t="s">
        <v>18</v>
      </c>
      <c r="B24" s="40" t="s">
        <v>19</v>
      </c>
      <c r="C24" s="20">
        <f>C12</f>
        <v>773.67</v>
      </c>
      <c r="I24" s="207" t="s">
        <v>133</v>
      </c>
      <c r="J24" s="207"/>
    </row>
    <row r="25" spans="1:10" ht="26.25" customHeight="1" thickBot="1">
      <c r="A25" s="3" t="s">
        <v>20</v>
      </c>
      <c r="B25" s="40" t="s">
        <v>195</v>
      </c>
      <c r="C25" s="20">
        <f>(C24/100)*30</f>
        <v>232.101</v>
      </c>
      <c r="E25" s="23" t="s">
        <v>75</v>
      </c>
      <c r="F25" s="27" t="s">
        <v>196</v>
      </c>
      <c r="I25" s="207" t="s">
        <v>127</v>
      </c>
      <c r="J25" s="207"/>
    </row>
    <row r="26" spans="1:10" ht="16.5" customHeight="1" thickBot="1">
      <c r="A26" s="3" t="s">
        <v>21</v>
      </c>
      <c r="B26" s="40" t="s">
        <v>22</v>
      </c>
      <c r="C26" s="20"/>
      <c r="I26" s="209" t="s">
        <v>120</v>
      </c>
      <c r="J26" s="209"/>
    </row>
    <row r="27" spans="1:10" ht="26.25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07" t="s">
        <v>134</v>
      </c>
      <c r="J27" s="207"/>
    </row>
    <row r="28" spans="1:10" ht="24.7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08"/>
      <c r="J28" s="208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773.67</v>
      </c>
    </row>
    <row r="30" spans="1:10" ht="16.5" thickBot="1">
      <c r="A30" s="214" t="s">
        <v>2</v>
      </c>
      <c r="B30" s="215"/>
      <c r="C30" s="19">
        <f>SUM(C24:C29)</f>
        <v>1005.771</v>
      </c>
      <c r="I30" s="95" t="s">
        <v>126</v>
      </c>
      <c r="J30" s="44">
        <f>C25</f>
        <v>232.101</v>
      </c>
    </row>
    <row r="31" spans="1:10">
      <c r="A31" s="108" t="s">
        <v>84</v>
      </c>
      <c r="I31" s="95" t="s">
        <v>121</v>
      </c>
      <c r="J31" s="44">
        <f>J29+J30</f>
        <v>1005.771</v>
      </c>
    </row>
    <row r="32" spans="1:10">
      <c r="I32" s="95" t="s">
        <v>122</v>
      </c>
      <c r="J32" s="44">
        <f>J31/220</f>
        <v>4.5716863636363634</v>
      </c>
    </row>
    <row r="33" spans="1:11">
      <c r="A33" s="221" t="s">
        <v>29</v>
      </c>
      <c r="B33" s="221"/>
      <c r="C33" s="221"/>
      <c r="D33" s="221"/>
      <c r="I33" s="95" t="s">
        <v>123</v>
      </c>
      <c r="J33" s="44">
        <f>J32*20%</f>
        <v>0.91433727272727272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109.72047272727272</v>
      </c>
    </row>
    <row r="36" spans="1:11" ht="35.25" customHeight="1">
      <c r="A36" s="223" t="s">
        <v>87</v>
      </c>
      <c r="B36" s="223"/>
      <c r="C36" s="223"/>
      <c r="D36" s="22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16" t="s">
        <v>30</v>
      </c>
      <c r="B38" s="216"/>
      <c r="C38" s="216"/>
      <c r="D38" s="216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16.5" thickBot="1">
      <c r="A40" s="2" t="s">
        <v>31</v>
      </c>
      <c r="B40" s="150" t="s">
        <v>32</v>
      </c>
      <c r="C40" s="150" t="s">
        <v>38</v>
      </c>
      <c r="D40" s="150" t="s">
        <v>17</v>
      </c>
      <c r="I40" s="98" t="s">
        <v>163</v>
      </c>
      <c r="J40" s="136">
        <f>J39*J32</f>
        <v>68.575295454545454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83.814249999999987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121.698291</v>
      </c>
      <c r="E42" s="110" t="s">
        <v>116</v>
      </c>
      <c r="I42" s="94" t="s">
        <v>158</v>
      </c>
      <c r="J42" s="100"/>
      <c r="K42" s="100"/>
    </row>
    <row r="43" spans="1:11" ht="16.5" thickBot="1">
      <c r="A43" s="214" t="s">
        <v>6</v>
      </c>
      <c r="B43" s="215"/>
      <c r="C43" s="5">
        <f>SUM(C41:C42)</f>
        <v>0.20433333333333331</v>
      </c>
      <c r="D43" s="21">
        <f>SUM(D41:D42)</f>
        <v>205.512541</v>
      </c>
      <c r="J43" s="100"/>
      <c r="K43" s="100"/>
    </row>
    <row r="44" spans="1:11">
      <c r="J44" s="100"/>
      <c r="K44" s="100"/>
    </row>
    <row r="45" spans="1:11" ht="32.25" customHeight="1">
      <c r="A45" s="229" t="s">
        <v>35</v>
      </c>
      <c r="B45" s="229"/>
      <c r="C45" s="229"/>
      <c r="D45" s="229"/>
      <c r="E45" s="111"/>
      <c r="J45" s="100"/>
      <c r="K45" s="100"/>
    </row>
    <row r="46" spans="1:11" ht="16.5" thickBot="1">
      <c r="A46" s="227" t="s">
        <v>165</v>
      </c>
      <c r="B46" s="227"/>
      <c r="C46" s="75">
        <f>C30+D43</f>
        <v>1211.283541</v>
      </c>
      <c r="I46" s="132"/>
      <c r="J46" s="132"/>
      <c r="K46" s="100"/>
    </row>
    <row r="47" spans="1:11" ht="16.5" thickBot="1">
      <c r="A47" s="2" t="s">
        <v>36</v>
      </c>
      <c r="B47" s="150" t="s">
        <v>37</v>
      </c>
      <c r="C47" s="150" t="s">
        <v>38</v>
      </c>
      <c r="D47" s="150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242.25670820000002</v>
      </c>
      <c r="E48" s="210" t="s">
        <v>176</v>
      </c>
      <c r="F48" s="211"/>
      <c r="G48" s="211"/>
      <c r="H48" s="211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30.282088525000002</v>
      </c>
      <c r="E49" s="210"/>
      <c r="F49" s="211"/>
      <c r="G49" s="211"/>
      <c r="H49" s="211"/>
      <c r="I49" s="134">
        <v>0</v>
      </c>
      <c r="J49" s="134">
        <v>2.5000000000000001E-2</v>
      </c>
    </row>
    <row r="50" spans="1:10" ht="16.5" thickBot="1">
      <c r="A50" s="3" t="s">
        <v>21</v>
      </c>
      <c r="B50" s="29" t="s">
        <v>96</v>
      </c>
      <c r="C50" s="13">
        <v>0.03</v>
      </c>
      <c r="D50" s="25">
        <f t="shared" si="0"/>
        <v>36.33850623</v>
      </c>
      <c r="E50" s="210"/>
      <c r="F50" s="211"/>
      <c r="G50" s="211"/>
      <c r="H50" s="211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18.169253115</v>
      </c>
      <c r="E51" s="210"/>
      <c r="F51" s="211"/>
      <c r="G51" s="211"/>
      <c r="H51" s="211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12.112835410000001</v>
      </c>
      <c r="E52" s="210"/>
      <c r="F52" s="211"/>
      <c r="G52" s="211"/>
      <c r="H52" s="211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7.2677012460000006</v>
      </c>
      <c r="E53" s="210"/>
      <c r="F53" s="211"/>
      <c r="G53" s="211"/>
      <c r="H53" s="211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2.422567082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96.902683280000005</v>
      </c>
      <c r="I55" s="134">
        <v>0.03</v>
      </c>
      <c r="J55" s="134">
        <v>0.08</v>
      </c>
    </row>
    <row r="56" spans="1:10" ht="16.5" thickBot="1">
      <c r="A56" s="214" t="s">
        <v>44</v>
      </c>
      <c r="B56" s="215"/>
      <c r="C56" s="11">
        <f>SUM(C48:C55)</f>
        <v>0.36800000000000005</v>
      </c>
      <c r="D56" s="21">
        <f>SUM(D48:D55)</f>
        <v>445.75234308800003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16" t="s">
        <v>45</v>
      </c>
      <c r="B61" s="216"/>
      <c r="C61" s="216"/>
      <c r="D61" s="216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150" t="s">
        <v>47</v>
      </c>
      <c r="C63" s="150" t="s">
        <v>17</v>
      </c>
      <c r="D63" s="150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129.57980000000001</v>
      </c>
      <c r="E64" s="112"/>
    </row>
    <row r="65" spans="1:5" ht="16.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16.5" thickBot="1">
      <c r="A66" s="3" t="s">
        <v>21</v>
      </c>
      <c r="B66" s="40" t="s">
        <v>178</v>
      </c>
      <c r="C66" s="4"/>
      <c r="D66" s="20">
        <v>0</v>
      </c>
    </row>
    <row r="67" spans="1:5" ht="16.5" thickBot="1">
      <c r="A67" s="3" t="s">
        <v>23</v>
      </c>
      <c r="B67" s="40" t="s">
        <v>28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14" t="s">
        <v>2</v>
      </c>
      <c r="B69" s="215"/>
      <c r="C69" s="4"/>
      <c r="D69" s="21">
        <f>SUM(D64:D68)</f>
        <v>367.1798</v>
      </c>
      <c r="E69" s="111"/>
    </row>
    <row r="70" spans="1:5">
      <c r="A70" s="108" t="s">
        <v>101</v>
      </c>
      <c r="E70" s="111"/>
    </row>
    <row r="71" spans="1:5" ht="15.75" customHeight="1">
      <c r="A71" s="220" t="s">
        <v>102</v>
      </c>
      <c r="B71" s="220"/>
      <c r="C71" s="220"/>
      <c r="D71" s="220"/>
    </row>
    <row r="73" spans="1:5">
      <c r="A73" s="216" t="s">
        <v>48</v>
      </c>
      <c r="B73" s="216"/>
      <c r="C73" s="216"/>
    </row>
    <row r="74" spans="1:5" ht="16.5" thickBot="1"/>
    <row r="75" spans="1:5" ht="16.5" thickBot="1">
      <c r="A75" s="2">
        <v>2</v>
      </c>
      <c r="B75" s="150" t="s">
        <v>49</v>
      </c>
      <c r="C75" s="150" t="s">
        <v>17</v>
      </c>
    </row>
    <row r="76" spans="1:5" ht="16.5" thickBot="1">
      <c r="A76" s="3" t="s">
        <v>31</v>
      </c>
      <c r="B76" s="40" t="s">
        <v>32</v>
      </c>
      <c r="C76" s="14">
        <f>D43</f>
        <v>205.512541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445.75234308800003</v>
      </c>
    </row>
    <row r="78" spans="1:5" ht="16.5" thickBot="1">
      <c r="A78" s="3" t="s">
        <v>46</v>
      </c>
      <c r="B78" s="40" t="s">
        <v>47</v>
      </c>
      <c r="C78" s="25">
        <f>D69</f>
        <v>367.1798</v>
      </c>
    </row>
    <row r="79" spans="1:5" ht="16.5" thickBot="1">
      <c r="A79" s="214" t="s">
        <v>2</v>
      </c>
      <c r="B79" s="215"/>
      <c r="C79" s="21">
        <f>SUM(C76:C78)</f>
        <v>1018.444684088</v>
      </c>
    </row>
    <row r="81" spans="1:8">
      <c r="F81" s="111"/>
    </row>
    <row r="82" spans="1:8">
      <c r="A82" s="221" t="s">
        <v>50</v>
      </c>
      <c r="B82" s="221"/>
      <c r="C82" s="221"/>
      <c r="D82" s="221"/>
    </row>
    <row r="83" spans="1:8">
      <c r="A83" s="222" t="s">
        <v>218</v>
      </c>
      <c r="B83" s="222"/>
      <c r="C83" s="139">
        <f>(C30+D43+D55+D69)</f>
        <v>1675.3660242800001</v>
      </c>
      <c r="D83" s="100"/>
      <c r="F83" s="111"/>
    </row>
    <row r="84" spans="1:8" ht="16.5" thickBot="1">
      <c r="A84" s="243" t="s">
        <v>189</v>
      </c>
      <c r="B84" s="243"/>
      <c r="C84" s="139">
        <f>C30+C79</f>
        <v>2024.215684088</v>
      </c>
      <c r="D84" s="100"/>
      <c r="F84" s="111"/>
    </row>
    <row r="85" spans="1:8" ht="16.5" thickBot="1">
      <c r="A85" s="2">
        <v>3</v>
      </c>
      <c r="B85" s="150" t="s">
        <v>51</v>
      </c>
      <c r="C85" s="150" t="s">
        <v>78</v>
      </c>
      <c r="D85" s="150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6.980691767833334</v>
      </c>
      <c r="E86" s="115"/>
      <c r="F86" s="109"/>
      <c r="G86" s="109"/>
      <c r="H86" s="109"/>
    </row>
    <row r="87" spans="1:8" ht="16.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0.33525699999999997</v>
      </c>
      <c r="E87" s="109"/>
    </row>
    <row r="88" spans="1:8" ht="32.25" thickBot="1">
      <c r="A88" s="3" t="s">
        <v>21</v>
      </c>
      <c r="B88" s="41" t="s">
        <v>198</v>
      </c>
      <c r="C88" s="142">
        <v>0.05</v>
      </c>
      <c r="D88" s="90">
        <f>C88*(C30+D43)</f>
        <v>60.564177050000005</v>
      </c>
      <c r="E88" s="115" t="s">
        <v>117</v>
      </c>
    </row>
    <row r="89" spans="1:8" ht="16.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39.359749412822225</v>
      </c>
      <c r="E89" s="115" t="s">
        <v>175</v>
      </c>
    </row>
    <row r="90" spans="1:8" ht="16.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7.1968502666666669</v>
      </c>
      <c r="E90" s="109"/>
      <c r="F90" s="111"/>
    </row>
    <row r="91" spans="1:8" ht="16.5" thickBot="1">
      <c r="A91" s="214" t="s">
        <v>2</v>
      </c>
      <c r="B91" s="215"/>
      <c r="C91" s="149">
        <f>SUM(C86:C90)</f>
        <v>8.1100000000000005E-2</v>
      </c>
      <c r="D91" s="21">
        <f>SUM(D86:D90)</f>
        <v>114.43672549732224</v>
      </c>
    </row>
    <row r="94" spans="1:8">
      <c r="A94" s="221" t="s">
        <v>54</v>
      </c>
      <c r="B94" s="221"/>
      <c r="C94" s="221"/>
      <c r="D94" s="221"/>
    </row>
    <row r="95" spans="1:8" ht="15.75" customHeight="1">
      <c r="A95" s="220" t="s">
        <v>103</v>
      </c>
      <c r="B95" s="220"/>
      <c r="C95" s="220"/>
      <c r="D95" s="220"/>
    </row>
    <row r="97" spans="1:10">
      <c r="A97" s="216" t="s">
        <v>55</v>
      </c>
      <c r="B97" s="216"/>
      <c r="C97" s="216"/>
      <c r="D97" s="216"/>
    </row>
    <row r="98" spans="1:10" ht="16.5" thickBot="1">
      <c r="A98" s="32"/>
    </row>
    <row r="99" spans="1:10" ht="16.5" thickBot="1">
      <c r="A99" s="2" t="s">
        <v>56</v>
      </c>
      <c r="B99" s="150" t="s">
        <v>57</v>
      </c>
      <c r="C99" s="150" t="s">
        <v>78</v>
      </c>
      <c r="D99" s="150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178.22103413211019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15.683451003625699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28.444077047484786</v>
      </c>
    </row>
    <row r="103" spans="1:10" ht="16.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4.6337468874348646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12.048400355628001</v>
      </c>
    </row>
    <row r="105" spans="1:10" ht="16.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14" t="s">
        <v>44</v>
      </c>
      <c r="B106" s="215"/>
      <c r="C106" s="149">
        <f>SUM(C100:C105)</f>
        <v>0.12463333333333332</v>
      </c>
      <c r="D106" s="21">
        <f>SUM(D100:D105)</f>
        <v>239.03070942628352</v>
      </c>
    </row>
    <row r="108" spans="1:10">
      <c r="A108" s="216" t="s">
        <v>58</v>
      </c>
      <c r="B108" s="216"/>
      <c r="C108" s="216"/>
    </row>
    <row r="109" spans="1:10" ht="16.5" thickBot="1">
      <c r="A109" s="227" t="s">
        <v>179</v>
      </c>
      <c r="B109" s="227"/>
      <c r="C109" s="75">
        <f>C30+C79+D91</f>
        <v>2138.6524095853224</v>
      </c>
      <c r="I109" s="212" t="s">
        <v>168</v>
      </c>
      <c r="J109" s="212"/>
    </row>
    <row r="110" spans="1:10" ht="16.5" thickBot="1">
      <c r="A110" s="2" t="s">
        <v>59</v>
      </c>
      <c r="B110" s="150" t="s">
        <v>60</v>
      </c>
      <c r="C110" s="150" t="s">
        <v>17</v>
      </c>
      <c r="I110" s="212"/>
      <c r="J110" s="212"/>
    </row>
    <row r="111" spans="1:10" ht="26.25" customHeight="1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13" t="s">
        <v>169</v>
      </c>
      <c r="J111" s="118"/>
    </row>
    <row r="112" spans="1:10" ht="16.5" thickBot="1">
      <c r="A112" s="214" t="s">
        <v>2</v>
      </c>
      <c r="B112" s="215"/>
      <c r="C112" s="19">
        <f>C111</f>
        <v>0</v>
      </c>
      <c r="I112" s="213"/>
      <c r="J112" s="118"/>
    </row>
    <row r="113" spans="1:10">
      <c r="I113" s="213"/>
      <c r="J113" s="118"/>
    </row>
    <row r="114" spans="1:10">
      <c r="I114" s="119" t="s">
        <v>170</v>
      </c>
      <c r="J114" s="118"/>
    </row>
    <row r="115" spans="1:10">
      <c r="A115" s="216" t="s">
        <v>61</v>
      </c>
      <c r="B115" s="216"/>
      <c r="C115" s="216"/>
      <c r="I115" s="120" t="s">
        <v>0</v>
      </c>
      <c r="J115" s="121">
        <f>C109</f>
        <v>2138.6524095853224</v>
      </c>
    </row>
    <row r="116" spans="1:10" ht="16.5" thickBot="1">
      <c r="A116" s="32"/>
      <c r="I116" s="120" t="s">
        <v>171</v>
      </c>
      <c r="J116" s="121">
        <f>J115/220</f>
        <v>9.7211473162969195</v>
      </c>
    </row>
    <row r="117" spans="1:10" ht="16.5" thickBot="1">
      <c r="A117" s="2">
        <v>4</v>
      </c>
      <c r="B117" s="150" t="s">
        <v>62</v>
      </c>
      <c r="C117" s="150" t="s">
        <v>17</v>
      </c>
      <c r="I117" s="96" t="s">
        <v>172</v>
      </c>
      <c r="J117" s="122">
        <f>J116*15</f>
        <v>145.81720974445381</v>
      </c>
    </row>
    <row r="118" spans="1:10" ht="16.5" thickBot="1">
      <c r="A118" s="3" t="s">
        <v>56</v>
      </c>
      <c r="B118" s="40" t="s">
        <v>110</v>
      </c>
      <c r="C118" s="25">
        <f>D106</f>
        <v>239.03070942628352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14" t="s">
        <v>2</v>
      </c>
      <c r="B120" s="215"/>
      <c r="C120" s="21">
        <f>SUM(C118:C119)</f>
        <v>239.03070942628352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1" t="s">
        <v>63</v>
      </c>
      <c r="B123" s="221"/>
      <c r="C123" s="221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150" t="s">
        <v>17</v>
      </c>
    </row>
    <row r="126" spans="1:10" ht="16.5" thickBot="1">
      <c r="A126" s="3" t="s">
        <v>18</v>
      </c>
      <c r="B126" s="40" t="s">
        <v>64</v>
      </c>
      <c r="C126" s="89">
        <f>Uniformes!F55</f>
        <v>79.010000000000005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14" t="s">
        <v>44</v>
      </c>
      <c r="B130" s="215"/>
      <c r="C130" s="21">
        <f>SUM(C126:C129)</f>
        <v>79.010000000000005</v>
      </c>
    </row>
    <row r="131" spans="1:8">
      <c r="A131" s="108" t="s">
        <v>112</v>
      </c>
    </row>
    <row r="133" spans="1:8">
      <c r="A133" s="221" t="s">
        <v>67</v>
      </c>
      <c r="B133" s="221"/>
      <c r="C133" s="221"/>
    </row>
    <row r="134" spans="1:8">
      <c r="A134" s="226" t="s">
        <v>118</v>
      </c>
      <c r="B134" s="226"/>
      <c r="C134" s="12">
        <f>C30+C79+D91+C120+C130</f>
        <v>2456.6931190116061</v>
      </c>
    </row>
    <row r="135" spans="1:8">
      <c r="A135" s="226" t="s">
        <v>119</v>
      </c>
      <c r="B135" s="226"/>
      <c r="C135" s="12">
        <f>C134+D138</f>
        <v>2530.3939125819543</v>
      </c>
    </row>
    <row r="136" spans="1:8" ht="16.5" thickBot="1">
      <c r="A136" s="227" t="s">
        <v>166</v>
      </c>
      <c r="B136" s="227"/>
      <c r="C136" s="126">
        <f>(C135+D139)/((1-(C141+C142+C144)))</f>
        <v>3151.262576380489</v>
      </c>
    </row>
    <row r="137" spans="1:8" ht="16.5" customHeight="1" thickBot="1">
      <c r="A137" s="2">
        <v>6</v>
      </c>
      <c r="B137" s="6" t="s">
        <v>8</v>
      </c>
      <c r="C137" s="150" t="s">
        <v>38</v>
      </c>
      <c r="D137" s="150" t="s">
        <v>17</v>
      </c>
      <c r="E137" s="210" t="s">
        <v>176</v>
      </c>
      <c r="F137" s="211"/>
      <c r="G137" s="211"/>
      <c r="H137" s="211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73.700793570348182</v>
      </c>
      <c r="E138" s="210"/>
      <c r="F138" s="211"/>
      <c r="G138" s="211"/>
      <c r="H138" s="211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171.81374666431469</v>
      </c>
      <c r="E139" s="210"/>
      <c r="F139" s="211"/>
      <c r="G139" s="211"/>
      <c r="H139" s="211"/>
    </row>
    <row r="140" spans="1:8" ht="16.5" thickBot="1">
      <c r="A140" s="3" t="s">
        <v>21</v>
      </c>
      <c r="B140" s="40" t="s">
        <v>10</v>
      </c>
      <c r="C140" s="10"/>
      <c r="D140" s="20"/>
      <c r="E140" s="210"/>
      <c r="F140" s="211"/>
      <c r="G140" s="211"/>
      <c r="H140" s="211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51.995832510278071</v>
      </c>
      <c r="E141" s="210"/>
      <c r="F141" s="211"/>
      <c r="G141" s="211"/>
      <c r="H141" s="211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239.49595580491714</v>
      </c>
      <c r="E142" s="210"/>
      <c r="F142" s="211"/>
      <c r="G142" s="211"/>
      <c r="H142" s="211"/>
    </row>
    <row r="143" spans="1:8" ht="16.5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157.56312881902446</v>
      </c>
    </row>
    <row r="145" spans="1:4" ht="16.5" thickBot="1">
      <c r="A145" s="214" t="s">
        <v>44</v>
      </c>
      <c r="B145" s="215"/>
      <c r="C145" s="149">
        <v>0.14249999999999999</v>
      </c>
      <c r="D145" s="28">
        <f>SUM(D138:D144)</f>
        <v>694.56945736888258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06"/>
      <c r="B148" s="206"/>
      <c r="C148" s="206"/>
      <c r="D148" s="206"/>
    </row>
    <row r="149" spans="1:4">
      <c r="A149" s="221" t="s">
        <v>68</v>
      </c>
      <c r="B149" s="221"/>
      <c r="C149" s="221"/>
    </row>
    <row r="150" spans="1:4" ht="16.5" thickBot="1"/>
    <row r="151" spans="1:4" ht="16.5" thickBot="1">
      <c r="A151" s="2"/>
      <c r="B151" s="150" t="s">
        <v>69</v>
      </c>
      <c r="C151" s="150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1005.771</v>
      </c>
    </row>
    <row r="153" spans="1:4" ht="16.5" thickBot="1">
      <c r="A153" s="7" t="s">
        <v>20</v>
      </c>
      <c r="B153" s="40" t="s">
        <v>29</v>
      </c>
      <c r="C153" s="16">
        <f>C79</f>
        <v>1018.444684088</v>
      </c>
    </row>
    <row r="154" spans="1:4" ht="16.5" thickBot="1">
      <c r="A154" s="7" t="s">
        <v>21</v>
      </c>
      <c r="B154" s="40" t="s">
        <v>50</v>
      </c>
      <c r="C154" s="16">
        <f>D91</f>
        <v>114.43672549732224</v>
      </c>
    </row>
    <row r="155" spans="1:4" ht="16.5" thickBot="1">
      <c r="A155" s="7" t="s">
        <v>23</v>
      </c>
      <c r="B155" s="40" t="s">
        <v>54</v>
      </c>
      <c r="C155" s="16">
        <f>C120</f>
        <v>239.03070942628352</v>
      </c>
    </row>
    <row r="156" spans="1:4" ht="16.5" thickBot="1">
      <c r="A156" s="7" t="s">
        <v>24</v>
      </c>
      <c r="B156" s="40" t="s">
        <v>63</v>
      </c>
      <c r="C156" s="16">
        <f>C130</f>
        <v>79.010000000000005</v>
      </c>
    </row>
    <row r="157" spans="1:4" ht="16.5" thickBot="1">
      <c r="A157" s="214" t="s">
        <v>70</v>
      </c>
      <c r="B157" s="215"/>
      <c r="C157" s="22">
        <f>SUM(C152:C156)</f>
        <v>2456.6931190116061</v>
      </c>
    </row>
    <row r="158" spans="1:4" ht="16.5" thickBot="1">
      <c r="A158" s="7" t="s">
        <v>26</v>
      </c>
      <c r="B158" s="40" t="s">
        <v>71</v>
      </c>
      <c r="C158" s="16">
        <f>D145</f>
        <v>694.56945736888258</v>
      </c>
    </row>
    <row r="159" spans="1:4" ht="19.5" customHeight="1" thickBot="1">
      <c r="A159" s="224" t="s">
        <v>72</v>
      </c>
      <c r="B159" s="225"/>
      <c r="C159" s="17">
        <f>C157+C158</f>
        <v>3151.2625763804886</v>
      </c>
    </row>
    <row r="163" spans="2:9">
      <c r="B163" s="231" t="s">
        <v>264</v>
      </c>
      <c r="C163" s="231"/>
      <c r="D163" s="231"/>
      <c r="E163" s="180"/>
      <c r="F163" s="181"/>
      <c r="G163" s="181"/>
      <c r="H163" s="182"/>
      <c r="I163" s="182"/>
    </row>
    <row r="164" spans="2:9">
      <c r="B164" s="232" t="s">
        <v>265</v>
      </c>
      <c r="C164" s="232"/>
      <c r="D164" s="232"/>
      <c r="E164" s="180"/>
      <c r="F164" s="181"/>
      <c r="G164" s="181"/>
      <c r="H164" s="182"/>
      <c r="I164" s="182"/>
    </row>
    <row r="165" spans="2:9">
      <c r="B165" s="233" t="s">
        <v>266</v>
      </c>
      <c r="C165" s="233"/>
      <c r="D165" s="233"/>
      <c r="E165" s="180"/>
      <c r="F165" s="181"/>
      <c r="G165" s="181"/>
      <c r="H165" s="182"/>
      <c r="I165" s="182"/>
    </row>
    <row r="166" spans="2:9">
      <c r="B166" s="183"/>
      <c r="C166" s="183"/>
      <c r="D166" s="184"/>
      <c r="E166" s="180"/>
      <c r="F166" s="181"/>
      <c r="G166" s="181"/>
      <c r="H166" s="182"/>
      <c r="I166" s="182"/>
    </row>
    <row r="167" spans="2:9" ht="60">
      <c r="B167" s="234" t="s">
        <v>267</v>
      </c>
      <c r="C167" s="235"/>
      <c r="D167" s="185" t="s">
        <v>268</v>
      </c>
      <c r="E167" s="185" t="s">
        <v>269</v>
      </c>
      <c r="F167" s="185" t="s">
        <v>270</v>
      </c>
      <c r="G167" s="185"/>
      <c r="H167" s="185" t="s">
        <v>271</v>
      </c>
      <c r="I167" s="185" t="s">
        <v>272</v>
      </c>
    </row>
    <row r="168" spans="2:9" ht="24">
      <c r="B168" s="185">
        <v>1</v>
      </c>
      <c r="C168" s="186" t="s">
        <v>286</v>
      </c>
      <c r="D168" s="187">
        <f>C159</f>
        <v>3151.2625763804886</v>
      </c>
      <c r="E168" s="188">
        <v>1</v>
      </c>
      <c r="F168" s="189">
        <f>D168*E168</f>
        <v>3151.2625763804886</v>
      </c>
      <c r="G168" s="189"/>
      <c r="H168" s="185">
        <v>2</v>
      </c>
      <c r="I168" s="190">
        <f>F168*H168</f>
        <v>6302.5251527609771</v>
      </c>
    </row>
    <row r="169" spans="2:9">
      <c r="B169" s="236" t="s">
        <v>273</v>
      </c>
      <c r="C169" s="237"/>
      <c r="D169" s="238" t="s">
        <v>304</v>
      </c>
      <c r="E169" s="238"/>
      <c r="F169" s="238"/>
      <c r="G169" s="238"/>
      <c r="H169" s="238"/>
      <c r="I169" s="239"/>
    </row>
    <row r="170" spans="2:9">
      <c r="B170" s="183"/>
      <c r="C170" s="183"/>
      <c r="D170" s="184"/>
      <c r="E170" s="191"/>
      <c r="F170" s="181"/>
      <c r="G170" s="181"/>
      <c r="H170" s="182"/>
      <c r="I170" s="182"/>
    </row>
    <row r="171" spans="2:9">
      <c r="B171" s="231" t="s">
        <v>275</v>
      </c>
      <c r="C171" s="231"/>
      <c r="D171" s="231"/>
      <c r="E171" s="192"/>
      <c r="F171" s="181"/>
      <c r="G171" s="181"/>
      <c r="H171" s="182"/>
      <c r="I171" s="182"/>
    </row>
    <row r="172" spans="2:9">
      <c r="B172" s="232" t="s">
        <v>265</v>
      </c>
      <c r="C172" s="232"/>
      <c r="D172" s="232"/>
      <c r="E172" s="192"/>
      <c r="F172" s="181"/>
      <c r="G172" s="181"/>
      <c r="H172" s="182"/>
      <c r="I172" s="182"/>
    </row>
    <row r="173" spans="2:9">
      <c r="B173" s="233" t="s">
        <v>276</v>
      </c>
      <c r="C173" s="233"/>
      <c r="D173" s="233"/>
      <c r="E173" s="192"/>
      <c r="F173" s="181"/>
      <c r="G173" s="181"/>
      <c r="H173" s="182"/>
      <c r="I173" s="182"/>
    </row>
    <row r="174" spans="2:9">
      <c r="B174" s="193"/>
      <c r="C174" s="241" t="s">
        <v>277</v>
      </c>
      <c r="D174" s="241"/>
      <c r="E174" s="192"/>
      <c r="F174" s="181"/>
      <c r="G174" s="181"/>
      <c r="H174" s="182"/>
      <c r="I174" s="182"/>
    </row>
    <row r="175" spans="2:9">
      <c r="B175" s="194"/>
      <c r="C175" s="195" t="s">
        <v>14</v>
      </c>
      <c r="D175" s="195" t="s">
        <v>17</v>
      </c>
      <c r="E175" s="180"/>
      <c r="F175" s="196"/>
      <c r="G175" s="196"/>
      <c r="H175" s="182"/>
      <c r="I175" s="182"/>
    </row>
    <row r="176" spans="2:9" ht="24">
      <c r="B176" s="185" t="s">
        <v>18</v>
      </c>
      <c r="C176" s="194" t="s">
        <v>278</v>
      </c>
      <c r="D176" s="197">
        <f>C159</f>
        <v>3151.2625763804886</v>
      </c>
      <c r="E176" s="196"/>
      <c r="F176" s="198"/>
      <c r="G176" s="198"/>
      <c r="H176" s="198"/>
      <c r="I176" s="198"/>
    </row>
    <row r="177" spans="2:9">
      <c r="B177" s="185" t="s">
        <v>20</v>
      </c>
      <c r="C177" s="194" t="s">
        <v>279</v>
      </c>
      <c r="D177" s="199">
        <f>I168</f>
        <v>6302.5251527609771</v>
      </c>
      <c r="E177" s="196"/>
      <c r="F177" s="198"/>
      <c r="G177" s="198"/>
      <c r="H177" s="198"/>
      <c r="I177" s="198"/>
    </row>
    <row r="178" spans="2:9" ht="78.75">
      <c r="B178" s="185" t="s">
        <v>21</v>
      </c>
      <c r="C178" s="200" t="s">
        <v>280</v>
      </c>
      <c r="D178" s="201">
        <f>D177*12</f>
        <v>75630.301833131729</v>
      </c>
      <c r="E178" s="196"/>
      <c r="F178" s="198"/>
      <c r="G178" s="198"/>
      <c r="H178" s="198"/>
      <c r="I178" s="198"/>
    </row>
    <row r="179" spans="2:9">
      <c r="B179" s="242" t="s">
        <v>281</v>
      </c>
      <c r="C179" s="242"/>
      <c r="D179" s="242"/>
      <c r="E179" s="198"/>
      <c r="F179" s="198"/>
      <c r="G179" s="198"/>
      <c r="H179" s="198"/>
      <c r="I179" s="198"/>
    </row>
    <row r="180" spans="2:9">
      <c r="B180" s="240" t="s">
        <v>282</v>
      </c>
      <c r="C180" s="240"/>
      <c r="D180" s="240"/>
      <c r="E180" s="198"/>
      <c r="F180" s="198"/>
      <c r="G180" s="198"/>
      <c r="H180" s="198"/>
      <c r="I180" s="198"/>
    </row>
  </sheetData>
  <mergeCells count="71">
    <mergeCell ref="I23:J23"/>
    <mergeCell ref="A4:D4"/>
    <mergeCell ref="A5:D5"/>
    <mergeCell ref="A6:D6"/>
    <mergeCell ref="A7:D7"/>
    <mergeCell ref="A9:C9"/>
    <mergeCell ref="I16:J16"/>
    <mergeCell ref="I18:J18"/>
    <mergeCell ref="I19:J19"/>
    <mergeCell ref="I20:J20"/>
    <mergeCell ref="A21:C21"/>
    <mergeCell ref="I21:J22"/>
    <mergeCell ref="A45:D45"/>
    <mergeCell ref="I24:J24"/>
    <mergeCell ref="I25:J25"/>
    <mergeCell ref="I26:J26"/>
    <mergeCell ref="I27:J28"/>
    <mergeCell ref="A30:B30"/>
    <mergeCell ref="A33:D33"/>
    <mergeCell ref="A34:D34"/>
    <mergeCell ref="A35:D35"/>
    <mergeCell ref="A36:D36"/>
    <mergeCell ref="A38:D38"/>
    <mergeCell ref="A43:B43"/>
    <mergeCell ref="A91:B91"/>
    <mergeCell ref="A46:B46"/>
    <mergeCell ref="E48:H53"/>
    <mergeCell ref="A56:B56"/>
    <mergeCell ref="A61:D61"/>
    <mergeCell ref="A69:B69"/>
    <mergeCell ref="A71:D71"/>
    <mergeCell ref="A73:C73"/>
    <mergeCell ref="A79:B79"/>
    <mergeCell ref="A82:D82"/>
    <mergeCell ref="A83:B83"/>
    <mergeCell ref="A84:B84"/>
    <mergeCell ref="A94:D94"/>
    <mergeCell ref="A95:D95"/>
    <mergeCell ref="A97:D97"/>
    <mergeCell ref="A106:B106"/>
    <mergeCell ref="A108:C108"/>
    <mergeCell ref="E137:H142"/>
    <mergeCell ref="I109:J110"/>
    <mergeCell ref="I111:I113"/>
    <mergeCell ref="A112:B112"/>
    <mergeCell ref="A115:C115"/>
    <mergeCell ref="A120:B120"/>
    <mergeCell ref="A123:C123"/>
    <mergeCell ref="A109:B109"/>
    <mergeCell ref="A130:B130"/>
    <mergeCell ref="A133:C133"/>
    <mergeCell ref="A134:B134"/>
    <mergeCell ref="A135:B135"/>
    <mergeCell ref="A136:B136"/>
    <mergeCell ref="A145:B145"/>
    <mergeCell ref="A148:D148"/>
    <mergeCell ref="A149:C149"/>
    <mergeCell ref="A157:B157"/>
    <mergeCell ref="A159:B159"/>
    <mergeCell ref="B163:D163"/>
    <mergeCell ref="B164:D164"/>
    <mergeCell ref="B165:D165"/>
    <mergeCell ref="B167:C167"/>
    <mergeCell ref="B169:C169"/>
    <mergeCell ref="D169:I169"/>
    <mergeCell ref="B180:D180"/>
    <mergeCell ref="B171:D171"/>
    <mergeCell ref="B172:D172"/>
    <mergeCell ref="B173:D173"/>
    <mergeCell ref="C174:D174"/>
    <mergeCell ref="B179:D179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80"/>
  <sheetViews>
    <sheetView workbookViewId="0">
      <selection activeCell="H11" sqref="H11"/>
    </sheetView>
  </sheetViews>
  <sheetFormatPr defaultRowHeight="15.75"/>
  <cols>
    <col min="1" max="1" width="28.7109375" style="1" customWidth="1"/>
    <col min="2" max="2" width="72.140625" style="1" customWidth="1"/>
    <col min="3" max="3" width="24.140625" style="1" customWidth="1"/>
    <col min="4" max="4" width="14.28515625" style="1" customWidth="1"/>
    <col min="5" max="5" width="20.140625" style="1" customWidth="1"/>
    <col min="6" max="6" width="13.28515625" style="1" bestFit="1" customWidth="1"/>
    <col min="7" max="7" width="15.140625" style="1" customWidth="1"/>
    <col min="8" max="8" width="14.5703125" style="1" customWidth="1"/>
    <col min="9" max="9" width="77.85546875" style="100" customWidth="1"/>
    <col min="10" max="10" width="11.7109375" style="1" customWidth="1"/>
    <col min="11" max="16384" width="9.140625" style="1"/>
  </cols>
  <sheetData>
    <row r="1" spans="1:10" ht="19.5">
      <c r="A1" s="99" t="s">
        <v>192</v>
      </c>
      <c r="B1" s="99" t="s">
        <v>191</v>
      </c>
      <c r="C1" s="99"/>
      <c r="D1" s="99"/>
    </row>
    <row r="2" spans="1:10" ht="19.5">
      <c r="A2" s="99" t="s">
        <v>190</v>
      </c>
      <c r="B2" s="99"/>
      <c r="C2" s="99"/>
      <c r="D2" s="99"/>
    </row>
    <row r="4" spans="1:10" ht="16.5">
      <c r="A4" s="218" t="s">
        <v>73</v>
      </c>
      <c r="B4" s="218"/>
      <c r="C4" s="218"/>
      <c r="D4" s="218"/>
    </row>
    <row r="5" spans="1:10" ht="16.5">
      <c r="A5" s="218" t="s">
        <v>74</v>
      </c>
      <c r="B5" s="218"/>
      <c r="C5" s="218"/>
      <c r="D5" s="218"/>
    </row>
    <row r="6" spans="1:10">
      <c r="A6" s="228" t="s">
        <v>88</v>
      </c>
      <c r="B6" s="228"/>
      <c r="C6" s="228"/>
      <c r="D6" s="228"/>
    </row>
    <row r="7" spans="1:10" ht="27" customHeight="1">
      <c r="A7" s="230" t="s">
        <v>135</v>
      </c>
      <c r="B7" s="230"/>
      <c r="C7" s="230"/>
      <c r="D7" s="230"/>
    </row>
    <row r="8" spans="1:10">
      <c r="A8" s="202" t="s">
        <v>291</v>
      </c>
      <c r="B8" s="157" t="s">
        <v>290</v>
      </c>
      <c r="C8" s="151">
        <v>1</v>
      </c>
      <c r="D8" s="151"/>
    </row>
    <row r="9" spans="1:10" ht="16.5" thickBot="1">
      <c r="A9" s="219" t="s">
        <v>89</v>
      </c>
      <c r="B9" s="219"/>
      <c r="C9" s="219"/>
      <c r="D9" s="152"/>
    </row>
    <row r="10" spans="1:10">
      <c r="A10" s="34">
        <v>1</v>
      </c>
      <c r="B10" s="35" t="s">
        <v>90</v>
      </c>
      <c r="C10" s="141" t="s">
        <v>235</v>
      </c>
      <c r="D10" s="152"/>
    </row>
    <row r="11" spans="1:10">
      <c r="A11" s="36">
        <v>2</v>
      </c>
      <c r="B11" s="33" t="s">
        <v>91</v>
      </c>
      <c r="C11" s="102" t="s">
        <v>234</v>
      </c>
      <c r="D11" s="152"/>
    </row>
    <row r="12" spans="1:10" ht="31.5">
      <c r="A12" s="36">
        <v>3</v>
      </c>
      <c r="B12" s="18" t="s">
        <v>239</v>
      </c>
      <c r="C12" s="103">
        <v>1351.17</v>
      </c>
      <c r="D12" s="152"/>
      <c r="E12" s="125"/>
    </row>
    <row r="13" spans="1:10">
      <c r="A13" s="36">
        <v>4</v>
      </c>
      <c r="B13" s="33" t="s">
        <v>92</v>
      </c>
      <c r="C13" s="104" t="s">
        <v>303</v>
      </c>
      <c r="D13" s="105"/>
      <c r="E13" s="1" t="s">
        <v>236</v>
      </c>
    </row>
    <row r="14" spans="1:10">
      <c r="A14" s="30">
        <v>5</v>
      </c>
      <c r="B14" s="39" t="s">
        <v>93</v>
      </c>
      <c r="C14" s="106">
        <v>43466</v>
      </c>
      <c r="D14" s="105"/>
      <c r="E14" s="1" t="s">
        <v>238</v>
      </c>
      <c r="F14" s="1" t="s">
        <v>237</v>
      </c>
      <c r="G14" s="158"/>
      <c r="J14" s="100"/>
    </row>
    <row r="15" spans="1:10">
      <c r="A15" s="30">
        <v>6</v>
      </c>
      <c r="B15" s="39" t="s">
        <v>136</v>
      </c>
      <c r="C15" s="106" t="s">
        <v>194</v>
      </c>
      <c r="D15" s="105"/>
      <c r="J15" s="100"/>
    </row>
    <row r="16" spans="1:10" ht="41.25" thickBot="1">
      <c r="A16" s="37">
        <v>7</v>
      </c>
      <c r="B16" s="38" t="s">
        <v>115</v>
      </c>
      <c r="C16" s="107" t="s">
        <v>240</v>
      </c>
      <c r="D16" s="105"/>
      <c r="I16" s="217" t="s">
        <v>157</v>
      </c>
      <c r="J16" s="217"/>
    </row>
    <row r="17" spans="1:10">
      <c r="A17" s="108" t="s">
        <v>94</v>
      </c>
      <c r="B17" s="105"/>
      <c r="C17" s="105"/>
      <c r="D17" s="105"/>
      <c r="I17" s="94"/>
      <c r="J17" s="94"/>
    </row>
    <row r="18" spans="1:10">
      <c r="A18" s="108" t="s">
        <v>95</v>
      </c>
      <c r="B18" s="105"/>
      <c r="C18" s="105"/>
      <c r="D18" s="105"/>
      <c r="I18" s="207" t="s">
        <v>128</v>
      </c>
      <c r="J18" s="207"/>
    </row>
    <row r="19" spans="1:10">
      <c r="A19" s="156" t="s">
        <v>241</v>
      </c>
      <c r="B19" s="151"/>
      <c r="C19" s="151"/>
      <c r="D19" s="151"/>
      <c r="I19" s="207" t="s">
        <v>129</v>
      </c>
      <c r="J19" s="207"/>
    </row>
    <row r="20" spans="1:10">
      <c r="I20" s="207" t="s">
        <v>130</v>
      </c>
      <c r="J20" s="207"/>
    </row>
    <row r="21" spans="1:10">
      <c r="A21" s="219" t="s">
        <v>15</v>
      </c>
      <c r="B21" s="219"/>
      <c r="C21" s="219"/>
      <c r="I21" s="207" t="s">
        <v>131</v>
      </c>
      <c r="J21" s="207"/>
    </row>
    <row r="22" spans="1:10" ht="16.5" thickBot="1">
      <c r="I22" s="207"/>
      <c r="J22" s="207"/>
    </row>
    <row r="23" spans="1:10" ht="16.5" thickBot="1">
      <c r="A23" s="2">
        <v>1</v>
      </c>
      <c r="B23" s="150" t="s">
        <v>16</v>
      </c>
      <c r="C23" s="150" t="s">
        <v>17</v>
      </c>
      <c r="I23" s="207" t="s">
        <v>132</v>
      </c>
      <c r="J23" s="207"/>
    </row>
    <row r="24" spans="1:10" ht="16.5" thickBot="1">
      <c r="A24" s="3" t="s">
        <v>18</v>
      </c>
      <c r="B24" s="40" t="s">
        <v>19</v>
      </c>
      <c r="C24" s="20">
        <f>C12</f>
        <v>1351.17</v>
      </c>
      <c r="I24" s="207" t="s">
        <v>133</v>
      </c>
      <c r="J24" s="207"/>
    </row>
    <row r="25" spans="1:10" ht="16.5" thickBot="1">
      <c r="A25" s="3" t="s">
        <v>20</v>
      </c>
      <c r="B25" s="40" t="s">
        <v>195</v>
      </c>
      <c r="C25" s="20">
        <f>(C24/100)*30</f>
        <v>405.35100000000006</v>
      </c>
      <c r="E25" s="23" t="s">
        <v>75</v>
      </c>
      <c r="F25" s="27" t="s">
        <v>196</v>
      </c>
      <c r="I25" s="207" t="s">
        <v>127</v>
      </c>
      <c r="J25" s="207"/>
    </row>
    <row r="26" spans="1:10" ht="16.5" thickBot="1">
      <c r="A26" s="3" t="s">
        <v>21</v>
      </c>
      <c r="B26" s="40" t="s">
        <v>22</v>
      </c>
      <c r="C26" s="20"/>
      <c r="I26" s="209" t="s">
        <v>120</v>
      </c>
      <c r="J26" s="209"/>
    </row>
    <row r="27" spans="1:10" ht="16.5" thickBot="1">
      <c r="A27" s="3" t="s">
        <v>23</v>
      </c>
      <c r="B27" s="74" t="s">
        <v>1</v>
      </c>
      <c r="C27" s="20">
        <f>IF(F27="NÃO",0,J35)</f>
        <v>0</v>
      </c>
      <c r="E27" s="23" t="s">
        <v>76</v>
      </c>
      <c r="F27" s="27" t="s">
        <v>164</v>
      </c>
      <c r="I27" s="207" t="s">
        <v>134</v>
      </c>
      <c r="J27" s="207"/>
    </row>
    <row r="28" spans="1:10" ht="16.5" thickBot="1">
      <c r="A28" s="3" t="s">
        <v>24</v>
      </c>
      <c r="B28" s="74" t="s">
        <v>25</v>
      </c>
      <c r="C28" s="20">
        <f>IF(F28="NÃO",0,J40)</f>
        <v>0</v>
      </c>
      <c r="E28" s="77" t="s">
        <v>77</v>
      </c>
      <c r="F28" s="27" t="s">
        <v>164</v>
      </c>
      <c r="I28" s="208"/>
      <c r="J28" s="208"/>
    </row>
    <row r="29" spans="1:10" ht="16.5" thickBot="1">
      <c r="A29" s="3" t="s">
        <v>26</v>
      </c>
      <c r="B29" s="40" t="s">
        <v>28</v>
      </c>
      <c r="C29" s="20"/>
      <c r="I29" s="95" t="s">
        <v>125</v>
      </c>
      <c r="J29" s="44">
        <f>C24</f>
        <v>1351.17</v>
      </c>
    </row>
    <row r="30" spans="1:10" ht="16.5" thickBot="1">
      <c r="A30" s="214" t="s">
        <v>2</v>
      </c>
      <c r="B30" s="215"/>
      <c r="C30" s="19">
        <f>SUM(C24:C29)</f>
        <v>1756.5210000000002</v>
      </c>
      <c r="I30" s="95" t="s">
        <v>126</v>
      </c>
      <c r="J30" s="44">
        <f>C25</f>
        <v>405.35100000000006</v>
      </c>
    </row>
    <row r="31" spans="1:10">
      <c r="A31" s="108" t="s">
        <v>84</v>
      </c>
      <c r="I31" s="95" t="s">
        <v>121</v>
      </c>
      <c r="J31" s="44">
        <f>J29+J30</f>
        <v>1756.5210000000002</v>
      </c>
    </row>
    <row r="32" spans="1:10">
      <c r="I32" s="95" t="s">
        <v>122</v>
      </c>
      <c r="J32" s="44">
        <f>J31/220</f>
        <v>7.9841863636363648</v>
      </c>
    </row>
    <row r="33" spans="1:11">
      <c r="A33" s="221" t="s">
        <v>29</v>
      </c>
      <c r="B33" s="221"/>
      <c r="C33" s="221"/>
      <c r="D33" s="221"/>
      <c r="I33" s="95" t="s">
        <v>123</v>
      </c>
      <c r="J33" s="44">
        <f>J32*20%</f>
        <v>1.596837272727273</v>
      </c>
    </row>
    <row r="34" spans="1:11" ht="24" customHeight="1">
      <c r="A34" s="220" t="s">
        <v>85</v>
      </c>
      <c r="B34" s="220"/>
      <c r="C34" s="220"/>
      <c r="D34" s="220"/>
      <c r="I34" s="95" t="s">
        <v>159</v>
      </c>
      <c r="J34" s="8">
        <f>8*15</f>
        <v>120</v>
      </c>
    </row>
    <row r="35" spans="1:11" ht="24" customHeight="1">
      <c r="A35" s="220" t="s">
        <v>86</v>
      </c>
      <c r="B35" s="220"/>
      <c r="C35" s="220"/>
      <c r="D35" s="220"/>
      <c r="I35" s="96" t="s">
        <v>124</v>
      </c>
      <c r="J35" s="45">
        <f>J33*J34</f>
        <v>191.62047272727276</v>
      </c>
    </row>
    <row r="36" spans="1:11" ht="35.25" customHeight="1">
      <c r="A36" s="223" t="s">
        <v>87</v>
      </c>
      <c r="B36" s="223"/>
      <c r="C36" s="223"/>
      <c r="D36" s="223"/>
      <c r="I36" s="94"/>
      <c r="J36" s="9"/>
    </row>
    <row r="37" spans="1:11">
      <c r="A37" s="32"/>
      <c r="I37" s="97" t="s">
        <v>162</v>
      </c>
      <c r="J37" s="8">
        <f>8-7</f>
        <v>1</v>
      </c>
    </row>
    <row r="38" spans="1:11">
      <c r="A38" s="216" t="s">
        <v>30</v>
      </c>
      <c r="B38" s="216"/>
      <c r="C38" s="216"/>
      <c r="D38" s="216"/>
      <c r="I38" s="97" t="s">
        <v>161</v>
      </c>
      <c r="J38" s="8">
        <v>15</v>
      </c>
    </row>
    <row r="39" spans="1:11" ht="16.5" thickBot="1">
      <c r="I39" s="97" t="s">
        <v>160</v>
      </c>
      <c r="J39" s="8">
        <f>J37*J38</f>
        <v>15</v>
      </c>
    </row>
    <row r="40" spans="1:11" ht="16.5" thickBot="1">
      <c r="A40" s="2" t="s">
        <v>31</v>
      </c>
      <c r="B40" s="150" t="s">
        <v>32</v>
      </c>
      <c r="C40" s="150" t="s">
        <v>38</v>
      </c>
      <c r="D40" s="150" t="s">
        <v>17</v>
      </c>
      <c r="I40" s="98" t="s">
        <v>163</v>
      </c>
      <c r="J40" s="136">
        <f>J39*J32</f>
        <v>119.76279545454547</v>
      </c>
      <c r="K40" s="100"/>
    </row>
    <row r="41" spans="1:11" ht="16.5" thickBot="1">
      <c r="A41" s="3" t="s">
        <v>18</v>
      </c>
      <c r="B41" s="40" t="s">
        <v>33</v>
      </c>
      <c r="C41" s="149">
        <f>1/12</f>
        <v>8.3333333333333329E-2</v>
      </c>
      <c r="D41" s="20">
        <f>C30*C41</f>
        <v>146.37675000000002</v>
      </c>
      <c r="J41" s="100"/>
      <c r="K41" s="100"/>
    </row>
    <row r="42" spans="1:11" ht="16.5" thickBot="1">
      <c r="A42" s="3" t="s">
        <v>20</v>
      </c>
      <c r="B42" s="40" t="s">
        <v>34</v>
      </c>
      <c r="C42" s="142">
        <v>0.121</v>
      </c>
      <c r="D42" s="20">
        <f>C30*C42</f>
        <v>212.53904100000003</v>
      </c>
      <c r="E42" s="110" t="s">
        <v>116</v>
      </c>
      <c r="I42" s="94" t="s">
        <v>158</v>
      </c>
      <c r="J42" s="100"/>
      <c r="K42" s="100"/>
    </row>
    <row r="43" spans="1:11" ht="16.5" thickBot="1">
      <c r="A43" s="214" t="s">
        <v>6</v>
      </c>
      <c r="B43" s="215"/>
      <c r="C43" s="5">
        <f>SUM(C41:C42)</f>
        <v>0.20433333333333331</v>
      </c>
      <c r="D43" s="21">
        <f>SUM(D41:D42)</f>
        <v>358.91579100000001</v>
      </c>
      <c r="J43" s="100"/>
      <c r="K43" s="100"/>
    </row>
    <row r="44" spans="1:11">
      <c r="J44" s="100"/>
      <c r="K44" s="100"/>
    </row>
    <row r="45" spans="1:11" ht="32.25" customHeight="1">
      <c r="A45" s="229" t="s">
        <v>35</v>
      </c>
      <c r="B45" s="229"/>
      <c r="C45" s="229"/>
      <c r="D45" s="229"/>
      <c r="E45" s="111"/>
      <c r="J45" s="100"/>
      <c r="K45" s="100"/>
    </row>
    <row r="46" spans="1:11" ht="16.5" thickBot="1">
      <c r="A46" s="226" t="s">
        <v>165</v>
      </c>
      <c r="B46" s="226"/>
      <c r="C46" s="75">
        <f>C30+D43</f>
        <v>2115.4367910000001</v>
      </c>
      <c r="I46" s="132"/>
      <c r="J46" s="132"/>
      <c r="K46" s="100"/>
    </row>
    <row r="47" spans="1:11" ht="16.5" thickBot="1">
      <c r="A47" s="2" t="s">
        <v>36</v>
      </c>
      <c r="B47" s="150" t="s">
        <v>37</v>
      </c>
      <c r="C47" s="150" t="s">
        <v>38</v>
      </c>
      <c r="D47" s="150" t="s">
        <v>17</v>
      </c>
      <c r="I47" s="137" t="s">
        <v>187</v>
      </c>
      <c r="J47" s="138" t="s">
        <v>188</v>
      </c>
      <c r="K47" s="100"/>
    </row>
    <row r="48" spans="1:11" ht="16.5" customHeight="1" thickBot="1">
      <c r="A48" s="3" t="s">
        <v>18</v>
      </c>
      <c r="B48" s="40" t="s">
        <v>39</v>
      </c>
      <c r="C48" s="5">
        <v>0.2</v>
      </c>
      <c r="D48" s="25">
        <f>$C$46*C48</f>
        <v>423.08735820000004</v>
      </c>
      <c r="E48" s="210" t="s">
        <v>176</v>
      </c>
      <c r="F48" s="211"/>
      <c r="G48" s="211"/>
      <c r="H48" s="211"/>
      <c r="I48" s="134">
        <v>0.2</v>
      </c>
      <c r="J48" s="134">
        <v>0.2</v>
      </c>
    </row>
    <row r="49" spans="1:10" ht="16.5" thickBot="1">
      <c r="A49" s="3" t="s">
        <v>20</v>
      </c>
      <c r="B49" s="40" t="s">
        <v>40</v>
      </c>
      <c r="C49" s="5">
        <v>2.5000000000000001E-2</v>
      </c>
      <c r="D49" s="25">
        <f t="shared" ref="D49:D55" si="0">$C$46*C49</f>
        <v>52.885919775000005</v>
      </c>
      <c r="E49" s="210"/>
      <c r="F49" s="211"/>
      <c r="G49" s="211"/>
      <c r="H49" s="211"/>
      <c r="I49" s="134">
        <v>0</v>
      </c>
      <c r="J49" s="134">
        <v>2.5000000000000001E-2</v>
      </c>
    </row>
    <row r="50" spans="1:10" ht="16.5" thickBot="1">
      <c r="A50" s="3" t="s">
        <v>21</v>
      </c>
      <c r="B50" s="29" t="s">
        <v>96</v>
      </c>
      <c r="C50" s="13">
        <v>0.03</v>
      </c>
      <c r="D50" s="25">
        <f t="shared" si="0"/>
        <v>63.46310373</v>
      </c>
      <c r="E50" s="210"/>
      <c r="F50" s="211"/>
      <c r="G50" s="211"/>
      <c r="H50" s="211"/>
      <c r="I50" s="134">
        <v>0</v>
      </c>
      <c r="J50" s="133">
        <v>0.03</v>
      </c>
    </row>
    <row r="51" spans="1:10" ht="16.5" thickBot="1">
      <c r="A51" s="3" t="s">
        <v>23</v>
      </c>
      <c r="B51" s="40" t="s">
        <v>41</v>
      </c>
      <c r="C51" s="5">
        <v>1.4999999999999999E-2</v>
      </c>
      <c r="D51" s="25">
        <f t="shared" si="0"/>
        <v>31.731551865</v>
      </c>
      <c r="E51" s="210"/>
      <c r="F51" s="211"/>
      <c r="G51" s="211"/>
      <c r="H51" s="211"/>
      <c r="I51" s="134">
        <v>0</v>
      </c>
      <c r="J51" s="134">
        <v>1.4999999999999999E-2</v>
      </c>
    </row>
    <row r="52" spans="1:10" ht="16.5" thickBot="1">
      <c r="A52" s="3" t="s">
        <v>24</v>
      </c>
      <c r="B52" s="40" t="s">
        <v>42</v>
      </c>
      <c r="C52" s="5">
        <v>0.01</v>
      </c>
      <c r="D52" s="25">
        <f>$C$46*C52</f>
        <v>21.154367910000001</v>
      </c>
      <c r="E52" s="210"/>
      <c r="F52" s="211"/>
      <c r="G52" s="211"/>
      <c r="H52" s="211"/>
      <c r="I52" s="134">
        <v>0</v>
      </c>
      <c r="J52" s="134">
        <v>0.01</v>
      </c>
    </row>
    <row r="53" spans="1:10" ht="16.5" thickBot="1">
      <c r="A53" s="3" t="s">
        <v>26</v>
      </c>
      <c r="B53" s="40" t="s">
        <v>3</v>
      </c>
      <c r="C53" s="5">
        <v>6.0000000000000001E-3</v>
      </c>
      <c r="D53" s="25">
        <f t="shared" si="0"/>
        <v>12.692620746000001</v>
      </c>
      <c r="E53" s="210"/>
      <c r="F53" s="211"/>
      <c r="G53" s="211"/>
      <c r="H53" s="211"/>
      <c r="I53" s="134">
        <v>0</v>
      </c>
      <c r="J53" s="134">
        <v>6.0000000000000001E-3</v>
      </c>
    </row>
    <row r="54" spans="1:10" ht="16.5" thickBot="1">
      <c r="A54" s="3" t="s">
        <v>27</v>
      </c>
      <c r="B54" s="40" t="s">
        <v>4</v>
      </c>
      <c r="C54" s="5">
        <v>2E-3</v>
      </c>
      <c r="D54" s="25">
        <f t="shared" si="0"/>
        <v>4.2308735820000001</v>
      </c>
      <c r="I54" s="134">
        <v>0.08</v>
      </c>
      <c r="J54" s="134">
        <v>2E-3</v>
      </c>
    </row>
    <row r="55" spans="1:10" ht="16.5" thickBot="1">
      <c r="A55" s="3" t="s">
        <v>43</v>
      </c>
      <c r="B55" s="40" t="s">
        <v>5</v>
      </c>
      <c r="C55" s="5">
        <v>0.08</v>
      </c>
      <c r="D55" s="25">
        <f t="shared" si="0"/>
        <v>169.23494328000001</v>
      </c>
      <c r="I55" s="134">
        <v>0.03</v>
      </c>
      <c r="J55" s="134">
        <v>0.08</v>
      </c>
    </row>
    <row r="56" spans="1:10" ht="16.5" thickBot="1">
      <c r="A56" s="214" t="s">
        <v>44</v>
      </c>
      <c r="B56" s="215"/>
      <c r="C56" s="11">
        <f>SUM(C48:C55)</f>
        <v>0.36800000000000005</v>
      </c>
      <c r="D56" s="21">
        <f>SUM(D48:D55)</f>
        <v>778.48073908800006</v>
      </c>
      <c r="I56" s="135">
        <f>SUM(I48:I55)</f>
        <v>0.31000000000000005</v>
      </c>
      <c r="J56" s="135">
        <f>SUM(J48:J55)</f>
        <v>0.36800000000000005</v>
      </c>
    </row>
    <row r="57" spans="1:10">
      <c r="A57" s="108" t="s">
        <v>97</v>
      </c>
      <c r="B57" s="42"/>
      <c r="C57" s="43"/>
      <c r="D57" s="43"/>
      <c r="I57" s="134"/>
      <c r="J57" s="134"/>
    </row>
    <row r="58" spans="1:10">
      <c r="A58" s="108" t="s">
        <v>98</v>
      </c>
      <c r="B58" s="42"/>
      <c r="C58" s="43"/>
      <c r="D58" s="43"/>
      <c r="I58" s="132"/>
      <c r="J58" s="132"/>
    </row>
    <row r="59" spans="1:10">
      <c r="A59" s="108" t="s">
        <v>99</v>
      </c>
      <c r="B59" s="105"/>
      <c r="C59" s="105"/>
      <c r="D59" s="105"/>
      <c r="I59" s="134"/>
      <c r="J59" s="134"/>
    </row>
    <row r="60" spans="1:10">
      <c r="I60" s="132"/>
      <c r="J60" s="132"/>
    </row>
    <row r="61" spans="1:10">
      <c r="A61" s="216" t="s">
        <v>45</v>
      </c>
      <c r="B61" s="216"/>
      <c r="C61" s="216"/>
      <c r="D61" s="216"/>
      <c r="I61" s="134"/>
      <c r="J61" s="134"/>
    </row>
    <row r="62" spans="1:10" ht="16.5" thickBot="1">
      <c r="I62" s="132"/>
      <c r="J62" s="132"/>
    </row>
    <row r="63" spans="1:10" ht="16.5" thickBot="1">
      <c r="A63" s="2" t="s">
        <v>46</v>
      </c>
      <c r="B63" s="150" t="s">
        <v>47</v>
      </c>
      <c r="C63" s="150" t="s">
        <v>17</v>
      </c>
      <c r="D63" s="150" t="s">
        <v>17</v>
      </c>
    </row>
    <row r="64" spans="1:10" ht="16.5" thickBot="1">
      <c r="A64" s="3" t="s">
        <v>18</v>
      </c>
      <c r="B64" s="40" t="s">
        <v>197</v>
      </c>
      <c r="C64" s="26">
        <v>4</v>
      </c>
      <c r="D64" s="20">
        <f>((C64*2)*22)-(C24*6%)</f>
        <v>94.9298</v>
      </c>
      <c r="E64" s="112"/>
    </row>
    <row r="65" spans="1:5" ht="16.5" thickBot="1">
      <c r="A65" s="3" t="s">
        <v>20</v>
      </c>
      <c r="B65" s="40" t="s">
        <v>217</v>
      </c>
      <c r="C65" s="26">
        <v>12</v>
      </c>
      <c r="D65" s="20">
        <f>(C65*22)-((C65*22)*10%)</f>
        <v>237.6</v>
      </c>
    </row>
    <row r="66" spans="1:5" ht="16.5" thickBot="1">
      <c r="A66" s="3" t="s">
        <v>21</v>
      </c>
      <c r="B66" s="40" t="s">
        <v>178</v>
      </c>
      <c r="C66" s="4"/>
      <c r="D66" s="20">
        <v>0</v>
      </c>
    </row>
    <row r="67" spans="1:5" ht="16.5" thickBot="1">
      <c r="A67" s="3" t="s">
        <v>23</v>
      </c>
      <c r="B67" s="40" t="s">
        <v>28</v>
      </c>
      <c r="C67" s="4"/>
      <c r="D67" s="20">
        <v>0</v>
      </c>
    </row>
    <row r="68" spans="1:5" ht="16.5" thickBot="1">
      <c r="A68" s="3" t="s">
        <v>24</v>
      </c>
      <c r="B68" s="40" t="s">
        <v>100</v>
      </c>
      <c r="C68" s="4"/>
      <c r="D68" s="20">
        <v>0</v>
      </c>
    </row>
    <row r="69" spans="1:5" ht="16.5" thickBot="1">
      <c r="A69" s="214" t="s">
        <v>2</v>
      </c>
      <c r="B69" s="215"/>
      <c r="C69" s="4"/>
      <c r="D69" s="21">
        <f>SUM(D64:D68)</f>
        <v>332.52980000000002</v>
      </c>
      <c r="E69" s="111"/>
    </row>
    <row r="70" spans="1:5">
      <c r="A70" s="108" t="s">
        <v>101</v>
      </c>
      <c r="E70" s="111"/>
    </row>
    <row r="71" spans="1:5">
      <c r="A71" s="220" t="s">
        <v>102</v>
      </c>
      <c r="B71" s="220"/>
      <c r="C71" s="220"/>
      <c r="D71" s="220"/>
    </row>
    <row r="73" spans="1:5">
      <c r="A73" s="216" t="s">
        <v>48</v>
      </c>
      <c r="B73" s="216"/>
      <c r="C73" s="216"/>
    </row>
    <row r="74" spans="1:5" ht="16.5" thickBot="1"/>
    <row r="75" spans="1:5" ht="16.5" thickBot="1">
      <c r="A75" s="2">
        <v>2</v>
      </c>
      <c r="B75" s="150" t="s">
        <v>49</v>
      </c>
      <c r="C75" s="150" t="s">
        <v>17</v>
      </c>
    </row>
    <row r="76" spans="1:5" ht="16.5" thickBot="1">
      <c r="A76" s="3" t="s">
        <v>31</v>
      </c>
      <c r="B76" s="40" t="s">
        <v>32</v>
      </c>
      <c r="C76" s="14">
        <f>D43</f>
        <v>358.91579100000001</v>
      </c>
      <c r="D76" s="112"/>
    </row>
    <row r="77" spans="1:5" ht="16.5" thickBot="1">
      <c r="A77" s="3" t="s">
        <v>36</v>
      </c>
      <c r="B77" s="40" t="s">
        <v>37</v>
      </c>
      <c r="C77" s="25">
        <f>D56</f>
        <v>778.48073908800006</v>
      </c>
    </row>
    <row r="78" spans="1:5" ht="16.5" thickBot="1">
      <c r="A78" s="3" t="s">
        <v>46</v>
      </c>
      <c r="B78" s="40" t="s">
        <v>47</v>
      </c>
      <c r="C78" s="25">
        <f>D69</f>
        <v>332.52980000000002</v>
      </c>
    </row>
    <row r="79" spans="1:5" ht="16.5" thickBot="1">
      <c r="A79" s="214" t="s">
        <v>2</v>
      </c>
      <c r="B79" s="215"/>
      <c r="C79" s="21">
        <f>SUM(C76:C78)</f>
        <v>1469.926330088</v>
      </c>
    </row>
    <row r="81" spans="1:8">
      <c r="F81" s="111"/>
    </row>
    <row r="82" spans="1:8">
      <c r="A82" s="221" t="s">
        <v>50</v>
      </c>
      <c r="B82" s="221"/>
      <c r="C82" s="221"/>
      <c r="D82" s="221"/>
    </row>
    <row r="83" spans="1:8">
      <c r="A83" s="222" t="s">
        <v>218</v>
      </c>
      <c r="B83" s="222"/>
      <c r="C83" s="139">
        <f>(C30+D43+D55+D69)</f>
        <v>2617.2015342800005</v>
      </c>
      <c r="D83" s="100"/>
      <c r="F83" s="111"/>
    </row>
    <row r="84" spans="1:8" ht="16.5" thickBot="1">
      <c r="A84" s="222" t="s">
        <v>189</v>
      </c>
      <c r="B84" s="222"/>
      <c r="C84" s="139">
        <f>C30+C79</f>
        <v>3226.4473300879999</v>
      </c>
      <c r="D84" s="100"/>
      <c r="F84" s="111"/>
    </row>
    <row r="85" spans="1:8" ht="16.5" thickBot="1">
      <c r="A85" s="2">
        <v>3</v>
      </c>
      <c r="B85" s="150" t="s">
        <v>51</v>
      </c>
      <c r="C85" s="150" t="s">
        <v>78</v>
      </c>
      <c r="D85" s="150" t="s">
        <v>17</v>
      </c>
      <c r="E85" s="113"/>
      <c r="F85" s="114"/>
    </row>
    <row r="86" spans="1:8" ht="16.5" thickBot="1">
      <c r="A86" s="3" t="s">
        <v>18</v>
      </c>
      <c r="B86" s="41" t="s">
        <v>52</v>
      </c>
      <c r="C86" s="142">
        <f>(0.05*(1/12)*100%)</f>
        <v>4.1666666666666666E-3</v>
      </c>
      <c r="D86" s="20">
        <f>$C$83*C86</f>
        <v>10.905006392833336</v>
      </c>
      <c r="E86" s="115"/>
      <c r="F86" s="109"/>
      <c r="G86" s="109"/>
      <c r="H86" s="109"/>
    </row>
    <row r="87" spans="1:8" ht="16.5" thickBot="1">
      <c r="A87" s="3" t="s">
        <v>20</v>
      </c>
      <c r="B87" s="41" t="s">
        <v>53</v>
      </c>
      <c r="C87" s="142">
        <f>C55*C86</f>
        <v>3.3333333333333332E-4</v>
      </c>
      <c r="D87" s="90">
        <f>C87*C30</f>
        <v>0.585507</v>
      </c>
      <c r="E87" s="109"/>
    </row>
    <row r="88" spans="1:8" ht="32.25" thickBot="1">
      <c r="A88" s="3" t="s">
        <v>21</v>
      </c>
      <c r="B88" s="41" t="s">
        <v>198</v>
      </c>
      <c r="C88" s="142">
        <v>0.05</v>
      </c>
      <c r="D88" s="90">
        <f>C88*(C30+D43)</f>
        <v>105.77183955000001</v>
      </c>
      <c r="E88" s="115" t="s">
        <v>117</v>
      </c>
    </row>
    <row r="89" spans="1:8" ht="16.5" thickBot="1">
      <c r="A89" s="3" t="s">
        <v>23</v>
      </c>
      <c r="B89" s="41" t="s">
        <v>199</v>
      </c>
      <c r="C89" s="142">
        <f>(1/30/12)*7</f>
        <v>1.9444444444444445E-2</v>
      </c>
      <c r="D89" s="90">
        <f>$C$84*C89</f>
        <v>62.736475862822225</v>
      </c>
      <c r="E89" s="115" t="s">
        <v>175</v>
      </c>
    </row>
    <row r="90" spans="1:8" ht="16.5" thickBot="1">
      <c r="A90" s="3" t="s">
        <v>24</v>
      </c>
      <c r="B90" s="41" t="s">
        <v>200</v>
      </c>
      <c r="C90" s="142">
        <f>C89*C56</f>
        <v>7.1555555555555565E-3</v>
      </c>
      <c r="D90" s="90">
        <f>C90*C30</f>
        <v>12.568883600000003</v>
      </c>
      <c r="E90" s="109"/>
      <c r="F90" s="111"/>
    </row>
    <row r="91" spans="1:8" ht="16.5" thickBot="1">
      <c r="A91" s="214" t="s">
        <v>2</v>
      </c>
      <c r="B91" s="215"/>
      <c r="C91" s="149">
        <f>SUM(C86:C90)</f>
        <v>8.1100000000000005E-2</v>
      </c>
      <c r="D91" s="21">
        <f>SUM(D86:D90)</f>
        <v>192.56771240565556</v>
      </c>
    </row>
    <row r="94" spans="1:8">
      <c r="A94" s="221" t="s">
        <v>54</v>
      </c>
      <c r="B94" s="221"/>
      <c r="C94" s="221"/>
      <c r="D94" s="221"/>
    </row>
    <row r="95" spans="1:8">
      <c r="A95" s="220" t="s">
        <v>103</v>
      </c>
      <c r="B95" s="220"/>
      <c r="C95" s="220"/>
      <c r="D95" s="220"/>
    </row>
    <row r="97" spans="1:10">
      <c r="A97" s="216" t="s">
        <v>55</v>
      </c>
      <c r="B97" s="216"/>
      <c r="C97" s="216"/>
      <c r="D97" s="216"/>
    </row>
    <row r="98" spans="1:10" ht="16.5" thickBot="1">
      <c r="A98" s="32"/>
    </row>
    <row r="99" spans="1:10" ht="16.5" thickBot="1">
      <c r="A99" s="2" t="s">
        <v>56</v>
      </c>
      <c r="B99" s="150" t="s">
        <v>57</v>
      </c>
      <c r="C99" s="150" t="s">
        <v>78</v>
      </c>
      <c r="D99" s="150" t="s">
        <v>17</v>
      </c>
    </row>
    <row r="100" spans="1:10" ht="16.5" thickBot="1">
      <c r="A100" s="3" t="s">
        <v>18</v>
      </c>
      <c r="B100" s="40" t="s">
        <v>104</v>
      </c>
      <c r="C100" s="142">
        <f>(1/12)</f>
        <v>8.3333333333333329E-2</v>
      </c>
      <c r="D100" s="20">
        <f>C100*(C30+C79+D91)</f>
        <v>284.91792020780463</v>
      </c>
      <c r="E100" s="116"/>
    </row>
    <row r="101" spans="1:10" ht="16.5" thickBot="1">
      <c r="A101" s="3" t="s">
        <v>20</v>
      </c>
      <c r="B101" s="40" t="s">
        <v>105</v>
      </c>
      <c r="C101" s="142">
        <f>(2.64/30)/12</f>
        <v>7.3333333333333341E-3</v>
      </c>
      <c r="D101" s="20">
        <f>C101*(C30+C79+D91)</f>
        <v>25.072776978286811</v>
      </c>
      <c r="E101" s="117"/>
    </row>
    <row r="102" spans="1:10" ht="16.5" thickBot="1">
      <c r="A102" s="3" t="s">
        <v>21</v>
      </c>
      <c r="B102" s="40" t="s">
        <v>106</v>
      </c>
      <c r="C102" s="142">
        <v>1.3299999999999999E-2</v>
      </c>
      <c r="D102" s="20">
        <f>C102*(C30+C79+D91)</f>
        <v>45.472900065165618</v>
      </c>
    </row>
    <row r="103" spans="1:10" ht="16.5" thickBot="1">
      <c r="A103" s="3" t="s">
        <v>23</v>
      </c>
      <c r="B103" s="40" t="s">
        <v>107</v>
      </c>
      <c r="C103" s="142">
        <f>(0.78/30)*(1/12)</f>
        <v>2.1666666666666666E-3</v>
      </c>
      <c r="D103" s="20">
        <f>C103*(C30+C79+D91)</f>
        <v>7.4078659254029198</v>
      </c>
    </row>
    <row r="104" spans="1:10" ht="16.5" thickBot="1">
      <c r="A104" s="3" t="s">
        <v>24</v>
      </c>
      <c r="B104" s="40" t="s">
        <v>201</v>
      </c>
      <c r="C104" s="142">
        <v>1.8499999999999999E-2</v>
      </c>
      <c r="D104" s="20">
        <f>C104*(D41+D42+D56+D66+D67)</f>
        <v>21.041835806627997</v>
      </c>
    </row>
    <row r="105" spans="1:10" ht="16.5" thickBot="1">
      <c r="A105" s="3" t="s">
        <v>26</v>
      </c>
      <c r="B105" s="40" t="s">
        <v>108</v>
      </c>
      <c r="C105" s="142">
        <v>0</v>
      </c>
      <c r="D105" s="20">
        <f t="shared" ref="D105" si="1">C105*$C$30</f>
        <v>0</v>
      </c>
      <c r="G105" s="153"/>
    </row>
    <row r="106" spans="1:10" ht="16.5" thickBot="1">
      <c r="A106" s="214" t="s">
        <v>44</v>
      </c>
      <c r="B106" s="215"/>
      <c r="C106" s="149">
        <f>SUM(C100:C105)</f>
        <v>0.12463333333333332</v>
      </c>
      <c r="D106" s="21">
        <f>SUM(D100:D105)</f>
        <v>383.91329898328797</v>
      </c>
    </row>
    <row r="108" spans="1:10">
      <c r="A108" s="216" t="s">
        <v>58</v>
      </c>
      <c r="B108" s="216"/>
      <c r="C108" s="216"/>
    </row>
    <row r="109" spans="1:10" ht="16.5" thickBot="1">
      <c r="A109" s="226" t="s">
        <v>179</v>
      </c>
      <c r="B109" s="226"/>
      <c r="C109" s="75">
        <f>C30+C79+D91</f>
        <v>3419.0150424936555</v>
      </c>
      <c r="I109" s="212" t="s">
        <v>168</v>
      </c>
      <c r="J109" s="212"/>
    </row>
    <row r="110" spans="1:10" ht="16.5" thickBot="1">
      <c r="A110" s="2" t="s">
        <v>59</v>
      </c>
      <c r="B110" s="150" t="s">
        <v>60</v>
      </c>
      <c r="C110" s="150" t="s">
        <v>17</v>
      </c>
      <c r="I110" s="212"/>
      <c r="J110" s="212"/>
    </row>
    <row r="111" spans="1:10" ht="16.5" thickBot="1">
      <c r="A111" s="3" t="s">
        <v>18</v>
      </c>
      <c r="B111" s="40" t="s">
        <v>109</v>
      </c>
      <c r="C111" s="20">
        <f>IF(F111="NÃO",0,J117)</f>
        <v>0</v>
      </c>
      <c r="E111" s="23" t="s">
        <v>167</v>
      </c>
      <c r="F111" s="27" t="s">
        <v>164</v>
      </c>
      <c r="I111" s="213" t="s">
        <v>169</v>
      </c>
      <c r="J111" s="118"/>
    </row>
    <row r="112" spans="1:10" ht="16.5" thickBot="1">
      <c r="A112" s="214" t="s">
        <v>2</v>
      </c>
      <c r="B112" s="215"/>
      <c r="C112" s="19">
        <f>C111</f>
        <v>0</v>
      </c>
      <c r="I112" s="213"/>
      <c r="J112" s="118"/>
    </row>
    <row r="113" spans="1:10">
      <c r="I113" s="213"/>
      <c r="J113" s="118"/>
    </row>
    <row r="114" spans="1:10">
      <c r="I114" s="119" t="s">
        <v>170</v>
      </c>
      <c r="J114" s="118"/>
    </row>
    <row r="115" spans="1:10">
      <c r="A115" s="216" t="s">
        <v>61</v>
      </c>
      <c r="B115" s="216"/>
      <c r="C115" s="216"/>
      <c r="I115" s="120" t="s">
        <v>0</v>
      </c>
      <c r="J115" s="121">
        <f>C109</f>
        <v>3419.0150424936555</v>
      </c>
    </row>
    <row r="116" spans="1:10" ht="16.5" thickBot="1">
      <c r="A116" s="32"/>
      <c r="I116" s="120" t="s">
        <v>171</v>
      </c>
      <c r="J116" s="121">
        <f>J115/220</f>
        <v>15.540977465880252</v>
      </c>
    </row>
    <row r="117" spans="1:10" ht="16.5" thickBot="1">
      <c r="A117" s="2">
        <v>4</v>
      </c>
      <c r="B117" s="150" t="s">
        <v>62</v>
      </c>
      <c r="C117" s="150" t="s">
        <v>17</v>
      </c>
      <c r="I117" s="96" t="s">
        <v>172</v>
      </c>
      <c r="J117" s="122">
        <f>J116*15</f>
        <v>233.11466198820378</v>
      </c>
    </row>
    <row r="118" spans="1:10" ht="16.5" thickBot="1">
      <c r="A118" s="3" t="s">
        <v>56</v>
      </c>
      <c r="B118" s="40" t="s">
        <v>110</v>
      </c>
      <c r="C118" s="25">
        <f>D106</f>
        <v>383.91329898328797</v>
      </c>
      <c r="I118" s="119"/>
      <c r="J118" s="118"/>
    </row>
    <row r="119" spans="1:10" ht="16.5" thickBot="1">
      <c r="A119" s="3" t="s">
        <v>59</v>
      </c>
      <c r="B119" s="74" t="s">
        <v>111</v>
      </c>
      <c r="C119" s="25">
        <f>C112</f>
        <v>0</v>
      </c>
      <c r="I119" s="119"/>
      <c r="J119" s="118"/>
    </row>
    <row r="120" spans="1:10" ht="16.5" thickBot="1">
      <c r="A120" s="214" t="s">
        <v>2</v>
      </c>
      <c r="B120" s="215"/>
      <c r="C120" s="21">
        <f>SUM(C118:C119)</f>
        <v>383.91329898328797</v>
      </c>
      <c r="I120" s="119"/>
      <c r="J120" s="118"/>
    </row>
    <row r="121" spans="1:10">
      <c r="I121" s="119"/>
      <c r="J121" s="118"/>
    </row>
    <row r="122" spans="1:10">
      <c r="I122" s="119"/>
      <c r="J122" s="118"/>
    </row>
    <row r="123" spans="1:10">
      <c r="A123" s="221" t="s">
        <v>63</v>
      </c>
      <c r="B123" s="221"/>
      <c r="C123" s="221"/>
      <c r="I123" s="123"/>
      <c r="J123" s="124"/>
    </row>
    <row r="124" spans="1:10" ht="16.5" thickBot="1"/>
    <row r="125" spans="1:10" ht="16.5" thickBot="1">
      <c r="A125" s="2">
        <v>5</v>
      </c>
      <c r="B125" s="6" t="s">
        <v>7</v>
      </c>
      <c r="C125" s="150" t="s">
        <v>17</v>
      </c>
    </row>
    <row r="126" spans="1:10" ht="16.5" thickBot="1">
      <c r="A126" s="3" t="s">
        <v>18</v>
      </c>
      <c r="B126" s="40" t="s">
        <v>64</v>
      </c>
      <c r="C126" s="89">
        <f>Uniformes!F65</f>
        <v>55.205000000000005</v>
      </c>
      <c r="E126" s="125" t="s">
        <v>173</v>
      </c>
    </row>
    <row r="127" spans="1:10" ht="16.5" thickBot="1">
      <c r="A127" s="3" t="s">
        <v>20</v>
      </c>
      <c r="B127" s="40" t="s">
        <v>65</v>
      </c>
      <c r="C127" s="154">
        <v>0</v>
      </c>
      <c r="E127" s="125"/>
    </row>
    <row r="128" spans="1:10" ht="16.5" thickBot="1">
      <c r="A128" s="3" t="s">
        <v>21</v>
      </c>
      <c r="B128" s="40" t="s">
        <v>66</v>
      </c>
      <c r="C128" s="155">
        <v>0</v>
      </c>
      <c r="E128" s="125" t="s">
        <v>174</v>
      </c>
    </row>
    <row r="129" spans="1:8" ht="16.5" thickBot="1">
      <c r="A129" s="3" t="s">
        <v>23</v>
      </c>
      <c r="B129" s="40" t="s">
        <v>79</v>
      </c>
      <c r="C129" s="25"/>
    </row>
    <row r="130" spans="1:8" ht="16.5" thickBot="1">
      <c r="A130" s="214" t="s">
        <v>44</v>
      </c>
      <c r="B130" s="215"/>
      <c r="C130" s="21">
        <f>SUM(C126:C129)</f>
        <v>55.205000000000005</v>
      </c>
    </row>
    <row r="131" spans="1:8">
      <c r="A131" s="108" t="s">
        <v>112</v>
      </c>
    </row>
    <row r="133" spans="1:8">
      <c r="A133" s="221" t="s">
        <v>67</v>
      </c>
      <c r="B133" s="221"/>
      <c r="C133" s="221"/>
    </row>
    <row r="134" spans="1:8">
      <c r="A134" s="226" t="s">
        <v>118</v>
      </c>
      <c r="B134" s="226"/>
      <c r="C134" s="12">
        <f>C30+C79+D91+C120+C130</f>
        <v>3858.1333414769433</v>
      </c>
    </row>
    <row r="135" spans="1:8">
      <c r="A135" s="226" t="s">
        <v>119</v>
      </c>
      <c r="B135" s="226"/>
      <c r="C135" s="12">
        <f>C134+D138</f>
        <v>3973.8773417212515</v>
      </c>
    </row>
    <row r="136" spans="1:8" ht="16.5" thickBot="1">
      <c r="A136" s="227" t="s">
        <v>166</v>
      </c>
      <c r="B136" s="227"/>
      <c r="C136" s="126">
        <f>(C135+D139)/((1-(C141+C142+C144)))</f>
        <v>4948.9254964712827</v>
      </c>
    </row>
    <row r="137" spans="1:8" ht="16.5" thickBot="1">
      <c r="A137" s="2">
        <v>6</v>
      </c>
      <c r="B137" s="6" t="s">
        <v>8</v>
      </c>
      <c r="C137" s="150" t="s">
        <v>38</v>
      </c>
      <c r="D137" s="150" t="s">
        <v>17</v>
      </c>
      <c r="E137" s="210" t="s">
        <v>176</v>
      </c>
      <c r="F137" s="211"/>
      <c r="G137" s="211"/>
      <c r="H137" s="211"/>
    </row>
    <row r="138" spans="1:8" ht="16.5" thickBot="1">
      <c r="A138" s="3" t="s">
        <v>18</v>
      </c>
      <c r="B138" s="40" t="s">
        <v>9</v>
      </c>
      <c r="C138" s="149">
        <v>0.03</v>
      </c>
      <c r="D138" s="20">
        <f>C134*C138</f>
        <v>115.7440002443083</v>
      </c>
      <c r="E138" s="210"/>
      <c r="F138" s="211"/>
      <c r="G138" s="211"/>
      <c r="H138" s="211"/>
    </row>
    <row r="139" spans="1:8" ht="16.5" thickBot="1">
      <c r="A139" s="3" t="s">
        <v>20</v>
      </c>
      <c r="B139" s="40" t="s">
        <v>11</v>
      </c>
      <c r="C139" s="149">
        <v>6.7900000000000002E-2</v>
      </c>
      <c r="D139" s="20">
        <f>C135*C139</f>
        <v>269.826271502873</v>
      </c>
      <c r="E139" s="210"/>
      <c r="F139" s="211"/>
      <c r="G139" s="211"/>
      <c r="H139" s="211"/>
    </row>
    <row r="140" spans="1:8" ht="16.5" thickBot="1">
      <c r="A140" s="3" t="s">
        <v>21</v>
      </c>
      <c r="B140" s="40" t="s">
        <v>10</v>
      </c>
      <c r="C140" s="10"/>
      <c r="D140" s="20"/>
      <c r="E140" s="210"/>
      <c r="F140" s="211"/>
      <c r="G140" s="211"/>
      <c r="H140" s="211"/>
    </row>
    <row r="141" spans="1:8" ht="16.5" thickBot="1">
      <c r="A141" s="3"/>
      <c r="B141" s="40" t="s">
        <v>82</v>
      </c>
      <c r="C141" s="149">
        <v>1.6500000000000001E-2</v>
      </c>
      <c r="D141" s="31">
        <f>$C$136*C141</f>
        <v>81.657270691776162</v>
      </c>
      <c r="E141" s="210"/>
      <c r="F141" s="211"/>
      <c r="G141" s="211"/>
      <c r="H141" s="211"/>
    </row>
    <row r="142" spans="1:8" ht="16.5" thickBot="1">
      <c r="A142" s="3"/>
      <c r="B142" s="40" t="s">
        <v>83</v>
      </c>
      <c r="C142" s="149">
        <v>7.5999999999999998E-2</v>
      </c>
      <c r="D142" s="31">
        <f>$C$136*C142</f>
        <v>376.11833773181746</v>
      </c>
      <c r="E142" s="210"/>
      <c r="F142" s="211"/>
      <c r="G142" s="211"/>
      <c r="H142" s="211"/>
    </row>
    <row r="143" spans="1:8" ht="16.5" thickBot="1">
      <c r="A143" s="3"/>
      <c r="B143" s="40" t="s">
        <v>80</v>
      </c>
      <c r="C143" s="149">
        <v>0</v>
      </c>
      <c r="D143" s="31">
        <f t="shared" ref="D143:D144" si="2">$C$136*C143</f>
        <v>0</v>
      </c>
    </row>
    <row r="144" spans="1:8" ht="16.5" thickBot="1">
      <c r="A144" s="3"/>
      <c r="B144" s="40" t="s">
        <v>81</v>
      </c>
      <c r="C144" s="149">
        <v>0.05</v>
      </c>
      <c r="D144" s="31">
        <f t="shared" si="2"/>
        <v>247.44627482356415</v>
      </c>
    </row>
    <row r="145" spans="1:4" ht="16.5" thickBot="1">
      <c r="A145" s="214" t="s">
        <v>44</v>
      </c>
      <c r="B145" s="215"/>
      <c r="C145" s="149">
        <v>0.14249999999999999</v>
      </c>
      <c r="D145" s="28">
        <f>SUM(D138:D144)</f>
        <v>1090.7921549943392</v>
      </c>
    </row>
    <row r="146" spans="1:4">
      <c r="A146" s="108" t="s">
        <v>113</v>
      </c>
      <c r="B146" s="42"/>
      <c r="C146" s="24"/>
      <c r="D146" s="15"/>
    </row>
    <row r="147" spans="1:4">
      <c r="A147" s="108" t="s">
        <v>114</v>
      </c>
    </row>
    <row r="148" spans="1:4">
      <c r="A148" s="206"/>
      <c r="B148" s="206"/>
      <c r="C148" s="206"/>
      <c r="D148" s="206"/>
    </row>
    <row r="149" spans="1:4">
      <c r="A149" s="221" t="s">
        <v>68</v>
      </c>
      <c r="B149" s="221"/>
      <c r="C149" s="221"/>
    </row>
    <row r="150" spans="1:4" ht="16.5" thickBot="1"/>
    <row r="151" spans="1:4" ht="16.5" thickBot="1">
      <c r="A151" s="2"/>
      <c r="B151" s="150" t="s">
        <v>69</v>
      </c>
      <c r="C151" s="150" t="s">
        <v>17</v>
      </c>
    </row>
    <row r="152" spans="1:4" ht="16.5" thickBot="1">
      <c r="A152" s="7" t="s">
        <v>18</v>
      </c>
      <c r="B152" s="40" t="s">
        <v>15</v>
      </c>
      <c r="C152" s="16">
        <f>C30</f>
        <v>1756.5210000000002</v>
      </c>
    </row>
    <row r="153" spans="1:4" ht="16.5" thickBot="1">
      <c r="A153" s="7" t="s">
        <v>20</v>
      </c>
      <c r="B153" s="40" t="s">
        <v>29</v>
      </c>
      <c r="C153" s="16">
        <f>C79</f>
        <v>1469.926330088</v>
      </c>
    </row>
    <row r="154" spans="1:4" ht="16.5" thickBot="1">
      <c r="A154" s="7" t="s">
        <v>21</v>
      </c>
      <c r="B154" s="40" t="s">
        <v>50</v>
      </c>
      <c r="C154" s="16">
        <f>D91</f>
        <v>192.56771240565556</v>
      </c>
    </row>
    <row r="155" spans="1:4" ht="16.5" thickBot="1">
      <c r="A155" s="7" t="s">
        <v>23</v>
      </c>
      <c r="B155" s="40" t="s">
        <v>54</v>
      </c>
      <c r="C155" s="16">
        <f>C120</f>
        <v>383.91329898328797</v>
      </c>
    </row>
    <row r="156" spans="1:4" ht="16.5" thickBot="1">
      <c r="A156" s="7" t="s">
        <v>24</v>
      </c>
      <c r="B156" s="40" t="s">
        <v>63</v>
      </c>
      <c r="C156" s="16">
        <f>C130</f>
        <v>55.205000000000005</v>
      </c>
    </row>
    <row r="157" spans="1:4" ht="16.5" thickBot="1">
      <c r="A157" s="214" t="s">
        <v>70</v>
      </c>
      <c r="B157" s="215"/>
      <c r="C157" s="22">
        <f>SUM(C152:C156)</f>
        <v>3858.1333414769433</v>
      </c>
    </row>
    <row r="158" spans="1:4" ht="16.5" thickBot="1">
      <c r="A158" s="7" t="s">
        <v>26</v>
      </c>
      <c r="B158" s="40" t="s">
        <v>71</v>
      </c>
      <c r="C158" s="16">
        <f>D145</f>
        <v>1090.7921549943392</v>
      </c>
    </row>
    <row r="159" spans="1:4" ht="19.5" thickBot="1">
      <c r="A159" s="224" t="s">
        <v>72</v>
      </c>
      <c r="B159" s="225"/>
      <c r="C159" s="17">
        <f>C157+C158</f>
        <v>4948.9254964712827</v>
      </c>
    </row>
    <row r="163" spans="1:8">
      <c r="A163" s="231" t="s">
        <v>264</v>
      </c>
      <c r="B163" s="231"/>
      <c r="C163" s="231"/>
      <c r="D163" s="180"/>
      <c r="E163" s="181"/>
      <c r="F163" s="181"/>
      <c r="G163" s="182"/>
      <c r="H163" s="182"/>
    </row>
    <row r="164" spans="1:8">
      <c r="A164" s="232" t="s">
        <v>265</v>
      </c>
      <c r="B164" s="232"/>
      <c r="C164" s="232"/>
      <c r="D164" s="180"/>
      <c r="E164" s="181"/>
      <c r="F164" s="181"/>
      <c r="G164" s="182"/>
      <c r="H164" s="182"/>
    </row>
    <row r="165" spans="1:8">
      <c r="A165" s="233" t="s">
        <v>266</v>
      </c>
      <c r="B165" s="233"/>
      <c r="C165" s="233"/>
      <c r="D165" s="180"/>
      <c r="E165" s="181"/>
      <c r="F165" s="181"/>
      <c r="G165" s="182"/>
      <c r="H165" s="182"/>
    </row>
    <row r="166" spans="1:8">
      <c r="A166" s="183"/>
      <c r="B166" s="183"/>
      <c r="C166" s="184"/>
      <c r="D166" s="180"/>
      <c r="E166" s="181"/>
      <c r="F166" s="181"/>
      <c r="G166" s="182"/>
      <c r="H166" s="182"/>
    </row>
    <row r="167" spans="1:8" ht="36">
      <c r="A167" s="234" t="s">
        <v>267</v>
      </c>
      <c r="B167" s="235"/>
      <c r="C167" s="185" t="s">
        <v>268</v>
      </c>
      <c r="D167" s="185" t="s">
        <v>269</v>
      </c>
      <c r="E167" s="185" t="s">
        <v>270</v>
      </c>
      <c r="F167" s="185"/>
      <c r="G167" s="185" t="s">
        <v>271</v>
      </c>
      <c r="H167" s="185" t="s">
        <v>272</v>
      </c>
    </row>
    <row r="168" spans="1:8">
      <c r="A168" s="185">
        <v>1</v>
      </c>
      <c r="B168" s="186" t="s">
        <v>301</v>
      </c>
      <c r="C168" s="187">
        <f>C159</f>
        <v>4948.9254964712827</v>
      </c>
      <c r="D168" s="188">
        <v>1</v>
      </c>
      <c r="E168" s="189">
        <f>C168*D168</f>
        <v>4948.9254964712827</v>
      </c>
      <c r="F168" s="189"/>
      <c r="G168" s="185">
        <v>1</v>
      </c>
      <c r="H168" s="190">
        <f>E168*G168</f>
        <v>4948.9254964712827</v>
      </c>
    </row>
    <row r="169" spans="1:8">
      <c r="A169" s="236" t="s">
        <v>273</v>
      </c>
      <c r="B169" s="237"/>
      <c r="C169" s="238" t="s">
        <v>302</v>
      </c>
      <c r="D169" s="238"/>
      <c r="E169" s="238"/>
      <c r="F169" s="238"/>
      <c r="G169" s="238"/>
      <c r="H169" s="239"/>
    </row>
    <row r="170" spans="1:8">
      <c r="A170" s="183"/>
      <c r="B170" s="183"/>
      <c r="C170" s="184"/>
      <c r="D170" s="191"/>
      <c r="E170" s="181"/>
      <c r="F170" s="181"/>
      <c r="G170" s="182"/>
      <c r="H170" s="182"/>
    </row>
    <row r="171" spans="1:8">
      <c r="A171" s="231" t="s">
        <v>275</v>
      </c>
      <c r="B171" s="231"/>
      <c r="C171" s="231"/>
      <c r="D171" s="192"/>
      <c r="E171" s="181"/>
      <c r="F171" s="181"/>
      <c r="G171" s="182"/>
      <c r="H171" s="182"/>
    </row>
    <row r="172" spans="1:8">
      <c r="A172" s="232" t="s">
        <v>265</v>
      </c>
      <c r="B172" s="232"/>
      <c r="C172" s="232"/>
      <c r="D172" s="192"/>
      <c r="E172" s="181"/>
      <c r="F172" s="181"/>
      <c r="G172" s="182"/>
      <c r="H172" s="182"/>
    </row>
    <row r="173" spans="1:8">
      <c r="A173" s="233" t="s">
        <v>276</v>
      </c>
      <c r="B173" s="233"/>
      <c r="C173" s="233"/>
      <c r="D173" s="192"/>
      <c r="E173" s="181"/>
      <c r="F173" s="181"/>
      <c r="G173" s="182"/>
      <c r="H173" s="182"/>
    </row>
    <row r="174" spans="1:8">
      <c r="A174" s="193"/>
      <c r="B174" s="241" t="s">
        <v>277</v>
      </c>
      <c r="C174" s="241"/>
      <c r="D174" s="192"/>
      <c r="E174" s="181"/>
      <c r="F174" s="181"/>
      <c r="G174" s="182"/>
      <c r="H174" s="182"/>
    </row>
    <row r="175" spans="1:8">
      <c r="A175" s="194"/>
      <c r="B175" s="195" t="s">
        <v>14</v>
      </c>
      <c r="C175" s="195" t="s">
        <v>17</v>
      </c>
      <c r="D175" s="180"/>
      <c r="E175" s="196"/>
      <c r="F175" s="196"/>
      <c r="G175" s="182"/>
      <c r="H175" s="182"/>
    </row>
    <row r="176" spans="1:8">
      <c r="A176" s="185" t="s">
        <v>18</v>
      </c>
      <c r="B176" s="194" t="s">
        <v>278</v>
      </c>
      <c r="C176" s="197">
        <f>C159</f>
        <v>4948.9254964712827</v>
      </c>
      <c r="D176" s="196"/>
      <c r="E176" s="198"/>
      <c r="F176" s="198"/>
      <c r="G176" s="198"/>
      <c r="H176" s="198"/>
    </row>
    <row r="177" spans="1:8">
      <c r="A177" s="185" t="s">
        <v>20</v>
      </c>
      <c r="B177" s="194" t="s">
        <v>279</v>
      </c>
      <c r="C177" s="199">
        <f>H168</f>
        <v>4948.9254964712827</v>
      </c>
      <c r="D177" s="196"/>
      <c r="E177" s="198"/>
      <c r="F177" s="198"/>
      <c r="G177" s="198"/>
      <c r="H177" s="198"/>
    </row>
    <row r="178" spans="1:8" ht="31.5">
      <c r="A178" s="185" t="s">
        <v>21</v>
      </c>
      <c r="B178" s="200" t="s">
        <v>280</v>
      </c>
      <c r="C178" s="201">
        <f>C177*12</f>
        <v>59387.105957655396</v>
      </c>
      <c r="D178" s="196"/>
      <c r="E178" s="198"/>
      <c r="F178" s="198"/>
      <c r="G178" s="198"/>
      <c r="H178" s="198"/>
    </row>
    <row r="179" spans="1:8">
      <c r="A179" s="242" t="s">
        <v>281</v>
      </c>
      <c r="B179" s="242"/>
      <c r="C179" s="242"/>
      <c r="D179" s="198"/>
      <c r="E179" s="198"/>
      <c r="F179" s="198"/>
      <c r="G179" s="198"/>
      <c r="H179" s="198"/>
    </row>
    <row r="180" spans="1:8">
      <c r="A180" s="240" t="s">
        <v>282</v>
      </c>
      <c r="B180" s="240"/>
      <c r="C180" s="240"/>
      <c r="D180" s="198"/>
      <c r="E180" s="198"/>
      <c r="F180" s="198"/>
      <c r="G180" s="198"/>
      <c r="H180" s="198"/>
    </row>
  </sheetData>
  <mergeCells count="71">
    <mergeCell ref="A180:C180"/>
    <mergeCell ref="A171:C171"/>
    <mergeCell ref="A172:C172"/>
    <mergeCell ref="A173:C173"/>
    <mergeCell ref="B174:C174"/>
    <mergeCell ref="A179:C179"/>
    <mergeCell ref="A163:C163"/>
    <mergeCell ref="A164:C164"/>
    <mergeCell ref="A165:C165"/>
    <mergeCell ref="A167:B167"/>
    <mergeCell ref="A169:B169"/>
    <mergeCell ref="C169:H169"/>
    <mergeCell ref="I23:J23"/>
    <mergeCell ref="A4:D4"/>
    <mergeCell ref="A5:D5"/>
    <mergeCell ref="A6:D6"/>
    <mergeCell ref="A7:D7"/>
    <mergeCell ref="A9:C9"/>
    <mergeCell ref="I16:J16"/>
    <mergeCell ref="I18:J18"/>
    <mergeCell ref="I19:J19"/>
    <mergeCell ref="I20:J20"/>
    <mergeCell ref="A21:C21"/>
    <mergeCell ref="I21:J22"/>
    <mergeCell ref="A45:D45"/>
    <mergeCell ref="I24:J24"/>
    <mergeCell ref="I25:J25"/>
    <mergeCell ref="I26:J26"/>
    <mergeCell ref="I27:J28"/>
    <mergeCell ref="A30:B30"/>
    <mergeCell ref="A33:D33"/>
    <mergeCell ref="A34:D34"/>
    <mergeCell ref="A35:D35"/>
    <mergeCell ref="A36:D36"/>
    <mergeCell ref="A38:D38"/>
    <mergeCell ref="A43:B43"/>
    <mergeCell ref="A91:B91"/>
    <mergeCell ref="A46:B46"/>
    <mergeCell ref="E48:H53"/>
    <mergeCell ref="A56:B56"/>
    <mergeCell ref="A61:D61"/>
    <mergeCell ref="A69:B69"/>
    <mergeCell ref="A71:D71"/>
    <mergeCell ref="A73:C73"/>
    <mergeCell ref="A79:B79"/>
    <mergeCell ref="A82:D82"/>
    <mergeCell ref="A83:B83"/>
    <mergeCell ref="A84:B84"/>
    <mergeCell ref="A94:D94"/>
    <mergeCell ref="A95:D95"/>
    <mergeCell ref="A97:D97"/>
    <mergeCell ref="A106:B106"/>
    <mergeCell ref="A108:C108"/>
    <mergeCell ref="E137:H142"/>
    <mergeCell ref="I109:J110"/>
    <mergeCell ref="I111:I113"/>
    <mergeCell ref="A112:B112"/>
    <mergeCell ref="A115:C115"/>
    <mergeCell ref="A120:B120"/>
    <mergeCell ref="A123:C123"/>
    <mergeCell ref="A109:B109"/>
    <mergeCell ref="A130:B130"/>
    <mergeCell ref="A133:C133"/>
    <mergeCell ref="A134:B134"/>
    <mergeCell ref="A135:B135"/>
    <mergeCell ref="A136:B136"/>
    <mergeCell ref="A145:B145"/>
    <mergeCell ref="A148:D148"/>
    <mergeCell ref="A149:C149"/>
    <mergeCell ref="A157:B157"/>
    <mergeCell ref="A159:B159"/>
  </mergeCells>
  <pageMargins left="0.511811024" right="0.511811024" top="0.78740157499999996" bottom="0.78740157499999996" header="0.31496062000000002" footer="0.31496062000000002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85"/>
  <sheetViews>
    <sheetView topLeftCell="A10" workbookViewId="0">
      <selection activeCell="L8" sqref="L8"/>
    </sheetView>
  </sheetViews>
  <sheetFormatPr defaultRowHeight="15"/>
  <cols>
    <col min="1" max="1" width="6" style="79" customWidth="1"/>
    <col min="2" max="2" width="39.7109375" style="79" customWidth="1"/>
    <col min="3" max="3" width="12.7109375" style="79" customWidth="1"/>
    <col min="4" max="4" width="9.140625" style="79"/>
    <col min="5" max="5" width="12.7109375" style="79" customWidth="1"/>
    <col min="6" max="6" width="16.140625" style="79" customWidth="1"/>
    <col min="7" max="16384" width="9.140625" style="79"/>
  </cols>
  <sheetData>
    <row r="1" spans="1:7" ht="19.5">
      <c r="A1" s="248" t="s">
        <v>13</v>
      </c>
      <c r="B1" s="248"/>
      <c r="C1" s="248"/>
      <c r="D1" s="248"/>
      <c r="E1" s="248"/>
      <c r="F1" s="248"/>
    </row>
    <row r="3" spans="1:7" ht="15.75">
      <c r="A3" s="88" t="str">
        <f>' Recepcionista 40 horas'!A1</f>
        <v>PREGÃO ELETRÔNICO</v>
      </c>
      <c r="B3" s="78"/>
      <c r="C3" s="78"/>
      <c r="D3" s="78"/>
      <c r="E3" s="78"/>
      <c r="F3" s="78"/>
    </row>
    <row r="4" spans="1:7" ht="15.75">
      <c r="A4" s="88" t="str">
        <f>' Recepcionista 40 horas'!A2</f>
        <v>Processo nº 08520.005403/2019-04</v>
      </c>
      <c r="B4" s="54"/>
      <c r="C4" s="54"/>
      <c r="D4" s="54"/>
      <c r="E4" s="54"/>
      <c r="F4" s="54"/>
    </row>
    <row r="5" spans="1:7" ht="15.75">
      <c r="A5" s="88"/>
      <c r="B5" s="140"/>
      <c r="C5" s="140"/>
      <c r="D5" s="140"/>
      <c r="E5" s="140"/>
      <c r="F5" s="140"/>
    </row>
    <row r="6" spans="1:7" ht="47.25">
      <c r="A6" s="82" t="s">
        <v>12</v>
      </c>
      <c r="B6" s="82" t="s">
        <v>322</v>
      </c>
      <c r="C6" s="83" t="s">
        <v>203</v>
      </c>
      <c r="D6" s="83" t="s">
        <v>202</v>
      </c>
      <c r="E6" s="83" t="s">
        <v>204</v>
      </c>
      <c r="F6" s="83" t="s">
        <v>205</v>
      </c>
      <c r="G6" s="80"/>
    </row>
    <row r="7" spans="1:7" ht="15.75">
      <c r="A7" s="252" t="s">
        <v>206</v>
      </c>
      <c r="B7" s="253"/>
      <c r="C7" s="253"/>
      <c r="D7" s="253"/>
      <c r="E7" s="253"/>
      <c r="F7" s="254"/>
    </row>
    <row r="8" spans="1:7" ht="157.5">
      <c r="A8" s="84">
        <v>1</v>
      </c>
      <c r="B8" s="85" t="s">
        <v>316</v>
      </c>
      <c r="C8" s="148">
        <v>3</v>
      </c>
      <c r="D8" s="84" t="s">
        <v>214</v>
      </c>
      <c r="E8" s="86">
        <v>30.8</v>
      </c>
      <c r="F8" s="86">
        <f t="shared" ref="F8:F14" si="0">E8*C8</f>
        <v>92.4</v>
      </c>
    </row>
    <row r="9" spans="1:7" ht="78.75">
      <c r="A9" s="84">
        <v>2</v>
      </c>
      <c r="B9" s="85" t="s">
        <v>319</v>
      </c>
      <c r="C9" s="143" t="s">
        <v>215</v>
      </c>
      <c r="D9" s="84" t="s">
        <v>214</v>
      </c>
      <c r="E9" s="86">
        <v>30.57</v>
      </c>
      <c r="F9" s="86">
        <f t="shared" si="0"/>
        <v>91.710000000000008</v>
      </c>
    </row>
    <row r="10" spans="1:7" ht="47.25">
      <c r="A10" s="84">
        <v>3</v>
      </c>
      <c r="B10" s="85" t="s">
        <v>313</v>
      </c>
      <c r="C10" s="143" t="s">
        <v>215</v>
      </c>
      <c r="D10" s="84" t="s">
        <v>214</v>
      </c>
      <c r="E10" s="86">
        <v>50.45</v>
      </c>
      <c r="F10" s="86">
        <f t="shared" si="0"/>
        <v>151.35000000000002</v>
      </c>
    </row>
    <row r="11" spans="1:7" ht="63">
      <c r="A11" s="84">
        <v>4</v>
      </c>
      <c r="B11" s="85" t="s">
        <v>317</v>
      </c>
      <c r="C11" s="143" t="s">
        <v>215</v>
      </c>
      <c r="D11" s="84" t="s">
        <v>214</v>
      </c>
      <c r="E11" s="86">
        <v>57.31</v>
      </c>
      <c r="F11" s="86">
        <f t="shared" si="0"/>
        <v>171.93</v>
      </c>
    </row>
    <row r="12" spans="1:7" ht="15.75">
      <c r="A12" s="84">
        <v>5</v>
      </c>
      <c r="B12" s="85" t="s">
        <v>318</v>
      </c>
      <c r="C12" s="143" t="s">
        <v>215</v>
      </c>
      <c r="D12" s="84" t="s">
        <v>214</v>
      </c>
      <c r="E12" s="86">
        <v>10.43</v>
      </c>
      <c r="F12" s="86">
        <f t="shared" si="0"/>
        <v>31.29</v>
      </c>
    </row>
    <row r="13" spans="1:7" ht="31.5">
      <c r="A13" s="84">
        <v>6</v>
      </c>
      <c r="B13" s="85" t="s">
        <v>314</v>
      </c>
      <c r="C13" s="143" t="s">
        <v>215</v>
      </c>
      <c r="D13" s="84" t="s">
        <v>214</v>
      </c>
      <c r="E13" s="86">
        <v>30.61</v>
      </c>
      <c r="F13" s="86">
        <f t="shared" si="0"/>
        <v>91.83</v>
      </c>
    </row>
    <row r="14" spans="1:7" ht="47.25">
      <c r="A14" s="84">
        <v>7</v>
      </c>
      <c r="B14" s="85" t="s">
        <v>312</v>
      </c>
      <c r="C14" s="143" t="s">
        <v>215</v>
      </c>
      <c r="D14" s="84" t="s">
        <v>214</v>
      </c>
      <c r="E14" s="86">
        <v>21.98</v>
      </c>
      <c r="F14" s="86">
        <f t="shared" si="0"/>
        <v>65.94</v>
      </c>
    </row>
    <row r="15" spans="1:7" ht="33.75" customHeight="1">
      <c r="A15" s="84"/>
      <c r="B15" s="258" t="s">
        <v>292</v>
      </c>
      <c r="C15" s="259"/>
      <c r="D15" s="259"/>
      <c r="E15" s="260"/>
      <c r="F15" s="86">
        <f>SUM(F8:F14)</f>
        <v>696.45</v>
      </c>
    </row>
    <row r="16" spans="1:7" ht="15.75" customHeight="1">
      <c r="A16" s="84"/>
      <c r="B16" s="258" t="s">
        <v>294</v>
      </c>
      <c r="C16" s="259"/>
      <c r="D16" s="259"/>
      <c r="E16" s="260"/>
      <c r="F16" s="86">
        <f>(F15*1)</f>
        <v>696.45</v>
      </c>
    </row>
    <row r="17" spans="1:6" ht="31.5" customHeight="1">
      <c r="A17" s="84"/>
      <c r="B17" s="258" t="s">
        <v>293</v>
      </c>
      <c r="C17" s="259"/>
      <c r="D17" s="259"/>
      <c r="E17" s="260"/>
      <c r="F17" s="86">
        <f>(F16/12)</f>
        <v>58.037500000000001</v>
      </c>
    </row>
    <row r="18" spans="1:6" ht="15.75">
      <c r="A18" s="255" t="s">
        <v>207</v>
      </c>
      <c r="B18" s="256"/>
      <c r="C18" s="256"/>
      <c r="D18" s="256"/>
      <c r="E18" s="256"/>
      <c r="F18" s="257"/>
    </row>
    <row r="19" spans="1:6" ht="157.5">
      <c r="A19" s="84">
        <v>1</v>
      </c>
      <c r="B19" s="85" t="s">
        <v>316</v>
      </c>
      <c r="C19" s="143">
        <v>3</v>
      </c>
      <c r="D19" s="84" t="s">
        <v>214</v>
      </c>
      <c r="E19" s="147">
        <v>30.8</v>
      </c>
      <c r="F19" s="86">
        <f>E19*C19</f>
        <v>92.4</v>
      </c>
    </row>
    <row r="20" spans="1:6" ht="63">
      <c r="A20" s="84">
        <v>2</v>
      </c>
      <c r="B20" s="85" t="s">
        <v>323</v>
      </c>
      <c r="C20" s="143" t="s">
        <v>215</v>
      </c>
      <c r="D20" s="84" t="s">
        <v>214</v>
      </c>
      <c r="E20" s="147">
        <v>37.5</v>
      </c>
      <c r="F20" s="86">
        <f>E20*C20</f>
        <v>112.5</v>
      </c>
    </row>
    <row r="21" spans="1:6" ht="63">
      <c r="A21" s="84">
        <v>3</v>
      </c>
      <c r="B21" s="85" t="s">
        <v>317</v>
      </c>
      <c r="C21" s="143">
        <v>3</v>
      </c>
      <c r="D21" s="84" t="s">
        <v>214</v>
      </c>
      <c r="E21" s="147">
        <v>57.31</v>
      </c>
      <c r="F21" s="86">
        <f>E21*C21</f>
        <v>171.93</v>
      </c>
    </row>
    <row r="22" spans="1:6" ht="15.75">
      <c r="A22" s="84">
        <v>4</v>
      </c>
      <c r="B22" s="85" t="s">
        <v>208</v>
      </c>
      <c r="C22" s="143">
        <v>3</v>
      </c>
      <c r="D22" s="84" t="s">
        <v>214</v>
      </c>
      <c r="E22" s="147">
        <v>10.43</v>
      </c>
      <c r="F22" s="86">
        <f>E22*C22</f>
        <v>31.29</v>
      </c>
    </row>
    <row r="23" spans="1:6" ht="47.25">
      <c r="A23" s="84"/>
      <c r="B23" s="85" t="s">
        <v>312</v>
      </c>
      <c r="C23" s="143">
        <v>3</v>
      </c>
      <c r="D23" s="84" t="s">
        <v>214</v>
      </c>
      <c r="E23" s="147">
        <v>21.98</v>
      </c>
      <c r="F23" s="86">
        <f>E23*C23</f>
        <v>65.94</v>
      </c>
    </row>
    <row r="24" spans="1:6" ht="22.5" customHeight="1">
      <c r="A24" s="84"/>
      <c r="B24" s="258" t="s">
        <v>292</v>
      </c>
      <c r="C24" s="261"/>
      <c r="D24" s="261"/>
      <c r="E24" s="262"/>
      <c r="F24" s="86">
        <f>SUM(F19:F23)</f>
        <v>474.06000000000006</v>
      </c>
    </row>
    <row r="25" spans="1:6" ht="15.75">
      <c r="A25" s="84"/>
      <c r="B25" s="258" t="s">
        <v>295</v>
      </c>
      <c r="C25" s="259"/>
      <c r="D25" s="259"/>
      <c r="E25" s="260"/>
      <c r="F25" s="86">
        <f>(F24*5)</f>
        <v>2370.3000000000002</v>
      </c>
    </row>
    <row r="26" spans="1:6" ht="15.75">
      <c r="A26" s="84"/>
      <c r="B26" s="258" t="s">
        <v>296</v>
      </c>
      <c r="C26" s="259"/>
      <c r="D26" s="259"/>
      <c r="E26" s="260"/>
      <c r="F26" s="86">
        <f>(F25/12)</f>
        <v>197.52500000000001</v>
      </c>
    </row>
    <row r="27" spans="1:6" ht="15.75">
      <c r="A27" s="84"/>
      <c r="B27" s="85"/>
      <c r="C27" s="86"/>
      <c r="D27" s="84"/>
      <c r="E27" s="86"/>
      <c r="F27" s="86"/>
    </row>
    <row r="28" spans="1:6" ht="15.75">
      <c r="A28" s="255" t="s">
        <v>209</v>
      </c>
      <c r="B28" s="256"/>
      <c r="C28" s="256"/>
      <c r="D28" s="256"/>
      <c r="E28" s="256"/>
      <c r="F28" s="257"/>
    </row>
    <row r="29" spans="1:6" ht="15.75">
      <c r="A29" s="84"/>
      <c r="B29" s="85"/>
      <c r="C29" s="86"/>
      <c r="D29" s="84"/>
      <c r="E29" s="86"/>
      <c r="F29" s="86"/>
    </row>
    <row r="30" spans="1:6" ht="157.5">
      <c r="A30" s="84">
        <v>1</v>
      </c>
      <c r="B30" s="85" t="s">
        <v>316</v>
      </c>
      <c r="C30" s="143">
        <v>3</v>
      </c>
      <c r="D30" s="84" t="s">
        <v>214</v>
      </c>
      <c r="E30" s="147">
        <v>30.8</v>
      </c>
      <c r="F30" s="86">
        <f>E30*C30</f>
        <v>92.4</v>
      </c>
    </row>
    <row r="31" spans="1:6" ht="63">
      <c r="A31" s="84">
        <v>2</v>
      </c>
      <c r="B31" s="85" t="s">
        <v>324</v>
      </c>
      <c r="C31" s="143" t="s">
        <v>215</v>
      </c>
      <c r="D31" s="84" t="s">
        <v>214</v>
      </c>
      <c r="E31" s="147">
        <v>37.5</v>
      </c>
      <c r="F31" s="86">
        <f>E31*C31</f>
        <v>112.5</v>
      </c>
    </row>
    <row r="32" spans="1:6" ht="15.75">
      <c r="A32" s="84">
        <v>3</v>
      </c>
      <c r="B32" s="85" t="s">
        <v>213</v>
      </c>
      <c r="C32" s="143">
        <v>3</v>
      </c>
      <c r="D32" s="84" t="s">
        <v>214</v>
      </c>
      <c r="E32" s="147">
        <v>57.31</v>
      </c>
      <c r="F32" s="86">
        <f>E32*C32</f>
        <v>171.93</v>
      </c>
    </row>
    <row r="33" spans="1:6" ht="15.75">
      <c r="A33" s="84">
        <v>4</v>
      </c>
      <c r="B33" s="85" t="s">
        <v>208</v>
      </c>
      <c r="C33" s="143">
        <v>3</v>
      </c>
      <c r="D33" s="84" t="s">
        <v>214</v>
      </c>
      <c r="E33" s="147">
        <v>10.43</v>
      </c>
      <c r="F33" s="86">
        <f>E33*C33</f>
        <v>31.29</v>
      </c>
    </row>
    <row r="34" spans="1:6" ht="47.25">
      <c r="A34" s="84"/>
      <c r="B34" s="85" t="s">
        <v>312</v>
      </c>
      <c r="C34" s="143">
        <v>3</v>
      </c>
      <c r="D34" s="84" t="s">
        <v>214</v>
      </c>
      <c r="E34" s="147">
        <v>21.98</v>
      </c>
      <c r="F34" s="86">
        <f>E34*C34</f>
        <v>65.94</v>
      </c>
    </row>
    <row r="35" spans="1:6" ht="22.5" customHeight="1">
      <c r="A35" s="84"/>
      <c r="B35" s="258" t="s">
        <v>292</v>
      </c>
      <c r="C35" s="259"/>
      <c r="D35" s="259"/>
      <c r="E35" s="260"/>
      <c r="F35" s="86">
        <f>SUM(F30:F34)</f>
        <v>474.06000000000006</v>
      </c>
    </row>
    <row r="36" spans="1:6" ht="15.75">
      <c r="A36" s="84"/>
      <c r="B36" s="258" t="s">
        <v>297</v>
      </c>
      <c r="C36" s="261"/>
      <c r="D36" s="261"/>
      <c r="E36" s="262"/>
      <c r="F36" s="86">
        <f>(F35*2)</f>
        <v>948.12000000000012</v>
      </c>
    </row>
    <row r="37" spans="1:6" ht="15.75">
      <c r="A37" s="84"/>
      <c r="B37" s="258" t="s">
        <v>296</v>
      </c>
      <c r="C37" s="259"/>
      <c r="D37" s="259"/>
      <c r="E37" s="260"/>
      <c r="F37" s="86">
        <f>(F36/12)</f>
        <v>79.010000000000005</v>
      </c>
    </row>
    <row r="38" spans="1:6" ht="15.75">
      <c r="A38" s="255" t="s">
        <v>210</v>
      </c>
      <c r="B38" s="256"/>
      <c r="C38" s="256"/>
      <c r="D38" s="256"/>
      <c r="E38" s="256"/>
      <c r="F38" s="257"/>
    </row>
    <row r="39" spans="1:6" ht="157.5">
      <c r="A39" s="84">
        <v>1</v>
      </c>
      <c r="B39" s="85" t="s">
        <v>316</v>
      </c>
      <c r="C39" s="143">
        <v>3</v>
      </c>
      <c r="D39" s="84" t="s">
        <v>214</v>
      </c>
      <c r="E39" s="147">
        <v>30.8</v>
      </c>
      <c r="F39" s="86">
        <f>E39*C39</f>
        <v>92.4</v>
      </c>
    </row>
    <row r="40" spans="1:6" ht="63">
      <c r="A40" s="84">
        <v>2</v>
      </c>
      <c r="B40" s="85" t="s">
        <v>324</v>
      </c>
      <c r="C40" s="143" t="s">
        <v>215</v>
      </c>
      <c r="D40" s="84" t="s">
        <v>214</v>
      </c>
      <c r="E40" s="147">
        <v>37.5</v>
      </c>
      <c r="F40" s="86">
        <f>E40*C40</f>
        <v>112.5</v>
      </c>
    </row>
    <row r="41" spans="1:6" ht="63">
      <c r="A41" s="84">
        <v>3</v>
      </c>
      <c r="B41" s="85" t="s">
        <v>317</v>
      </c>
      <c r="C41" s="143">
        <v>3</v>
      </c>
      <c r="D41" s="84" t="s">
        <v>214</v>
      </c>
      <c r="E41" s="147">
        <v>57.31</v>
      </c>
      <c r="F41" s="86">
        <f>E41*C41</f>
        <v>171.93</v>
      </c>
    </row>
    <row r="42" spans="1:6" ht="15.75">
      <c r="A42" s="84">
        <v>4</v>
      </c>
      <c r="B42" s="85" t="s">
        <v>208</v>
      </c>
      <c r="C42" s="143">
        <v>3</v>
      </c>
      <c r="D42" s="84" t="s">
        <v>214</v>
      </c>
      <c r="E42" s="147">
        <v>10.43</v>
      </c>
      <c r="F42" s="86">
        <f>E42*C42</f>
        <v>31.29</v>
      </c>
    </row>
    <row r="43" spans="1:6" ht="47.25">
      <c r="A43" s="84"/>
      <c r="B43" s="85" t="s">
        <v>312</v>
      </c>
      <c r="C43" s="143">
        <v>3</v>
      </c>
      <c r="D43" s="84" t="s">
        <v>214</v>
      </c>
      <c r="E43" s="147">
        <v>21.98</v>
      </c>
      <c r="F43" s="86">
        <f>E43*C43</f>
        <v>65.94</v>
      </c>
    </row>
    <row r="44" spans="1:6" ht="22.5" customHeight="1">
      <c r="A44" s="84"/>
      <c r="B44" s="258" t="s">
        <v>292</v>
      </c>
      <c r="C44" s="261"/>
      <c r="D44" s="261"/>
      <c r="E44" s="262"/>
      <c r="F44" s="86">
        <f>SUM(F39:F43)</f>
        <v>474.06000000000006</v>
      </c>
    </row>
    <row r="45" spans="1:6" ht="15.75">
      <c r="A45" s="84"/>
      <c r="B45" s="258" t="s">
        <v>294</v>
      </c>
      <c r="C45" s="259"/>
      <c r="D45" s="259"/>
      <c r="E45" s="260"/>
      <c r="F45" s="86">
        <f>(F44*1)</f>
        <v>474.06000000000006</v>
      </c>
    </row>
    <row r="46" spans="1:6" ht="15.75">
      <c r="A46" s="84"/>
      <c r="B46" s="258" t="s">
        <v>296</v>
      </c>
      <c r="C46" s="259"/>
      <c r="D46" s="259"/>
      <c r="E46" s="260"/>
      <c r="F46" s="86">
        <f>(F45/12)</f>
        <v>39.505000000000003</v>
      </c>
    </row>
    <row r="47" spans="1:6" ht="15.75">
      <c r="A47" s="255" t="s">
        <v>211</v>
      </c>
      <c r="B47" s="256"/>
      <c r="C47" s="256"/>
      <c r="D47" s="256"/>
      <c r="E47" s="256"/>
      <c r="F47" s="257"/>
    </row>
    <row r="48" spans="1:6" ht="157.5">
      <c r="A48" s="84">
        <v>1</v>
      </c>
      <c r="B48" s="85" t="s">
        <v>316</v>
      </c>
      <c r="C48" s="143">
        <v>3</v>
      </c>
      <c r="D48" s="84" t="s">
        <v>214</v>
      </c>
      <c r="E48" s="147">
        <v>30.8</v>
      </c>
      <c r="F48" s="86">
        <f>E48*C48</f>
        <v>92.4</v>
      </c>
    </row>
    <row r="49" spans="1:6" ht="63">
      <c r="A49" s="84">
        <v>2</v>
      </c>
      <c r="B49" s="85" t="s">
        <v>324</v>
      </c>
      <c r="C49" s="143" t="s">
        <v>215</v>
      </c>
      <c r="D49" s="84" t="s">
        <v>214</v>
      </c>
      <c r="E49" s="147">
        <v>37.5</v>
      </c>
      <c r="F49" s="86">
        <f>E49*C49</f>
        <v>112.5</v>
      </c>
    </row>
    <row r="50" spans="1:6" ht="63">
      <c r="A50" s="84">
        <v>3</v>
      </c>
      <c r="B50" s="85" t="s">
        <v>317</v>
      </c>
      <c r="C50" s="143">
        <v>3</v>
      </c>
      <c r="D50" s="84" t="s">
        <v>214</v>
      </c>
      <c r="E50" s="147">
        <v>57.31</v>
      </c>
      <c r="F50" s="86">
        <f>E50*C50</f>
        <v>171.93</v>
      </c>
    </row>
    <row r="51" spans="1:6" ht="15.75">
      <c r="A51" s="84">
        <v>4</v>
      </c>
      <c r="B51" s="85" t="s">
        <v>208</v>
      </c>
      <c r="C51" s="143">
        <v>3</v>
      </c>
      <c r="D51" s="84" t="s">
        <v>214</v>
      </c>
      <c r="E51" s="147">
        <v>10.43</v>
      </c>
      <c r="F51" s="86">
        <f>E51*C51</f>
        <v>31.29</v>
      </c>
    </row>
    <row r="52" spans="1:6" ht="47.25">
      <c r="A52" s="84"/>
      <c r="B52" s="85" t="s">
        <v>312</v>
      </c>
      <c r="C52" s="143">
        <v>3</v>
      </c>
      <c r="D52" s="84" t="s">
        <v>214</v>
      </c>
      <c r="E52" s="147">
        <v>21.98</v>
      </c>
      <c r="F52" s="86">
        <f>E52*C52</f>
        <v>65.94</v>
      </c>
    </row>
    <row r="53" spans="1:6" ht="22.5" customHeight="1">
      <c r="A53" s="84"/>
      <c r="B53" s="258" t="s">
        <v>292</v>
      </c>
      <c r="C53" s="259"/>
      <c r="D53" s="259"/>
      <c r="E53" s="260"/>
      <c r="F53" s="86">
        <f>SUM(F48:F52)</f>
        <v>474.06000000000006</v>
      </c>
    </row>
    <row r="54" spans="1:6" ht="15.75">
      <c r="A54" s="84"/>
      <c r="B54" s="258" t="s">
        <v>298</v>
      </c>
      <c r="C54" s="259"/>
      <c r="D54" s="259"/>
      <c r="E54" s="260"/>
      <c r="F54" s="86">
        <f>(F53*2)</f>
        <v>948.12000000000012</v>
      </c>
    </row>
    <row r="55" spans="1:6" ht="15.75">
      <c r="A55" s="84"/>
      <c r="B55" s="258" t="s">
        <v>296</v>
      </c>
      <c r="C55" s="259"/>
      <c r="D55" s="259"/>
      <c r="E55" s="260"/>
      <c r="F55" s="86">
        <f>(F54/12)</f>
        <v>79.010000000000005</v>
      </c>
    </row>
    <row r="56" spans="1:6" ht="15.75">
      <c r="A56" s="144"/>
      <c r="B56" s="145" t="s">
        <v>212</v>
      </c>
      <c r="C56" s="145"/>
      <c r="D56" s="145"/>
      <c r="E56" s="145"/>
      <c r="F56" s="146"/>
    </row>
    <row r="57" spans="1:6" ht="126">
      <c r="A57" s="84"/>
      <c r="B57" s="85" t="s">
        <v>315</v>
      </c>
      <c r="C57" s="143">
        <v>3</v>
      </c>
      <c r="D57" s="84" t="s">
        <v>214</v>
      </c>
      <c r="E57" s="147">
        <v>30.8</v>
      </c>
      <c r="F57" s="86">
        <f t="shared" ref="F57:F62" si="1">E57*C57</f>
        <v>92.4</v>
      </c>
    </row>
    <row r="58" spans="1:6" ht="31.5">
      <c r="A58" s="84"/>
      <c r="B58" s="85" t="s">
        <v>310</v>
      </c>
      <c r="C58" s="143" t="s">
        <v>215</v>
      </c>
      <c r="D58" s="84" t="s">
        <v>214</v>
      </c>
      <c r="E58" s="147">
        <v>30.57</v>
      </c>
      <c r="F58" s="86">
        <f t="shared" si="1"/>
        <v>91.710000000000008</v>
      </c>
    </row>
    <row r="59" spans="1:6" ht="47.25">
      <c r="A59" s="84"/>
      <c r="B59" s="85" t="s">
        <v>313</v>
      </c>
      <c r="C59" s="143">
        <v>3</v>
      </c>
      <c r="D59" s="84" t="s">
        <v>214</v>
      </c>
      <c r="E59" s="147">
        <v>50.45</v>
      </c>
      <c r="F59" s="86">
        <f t="shared" si="1"/>
        <v>151.35000000000002</v>
      </c>
    </row>
    <row r="60" spans="1:6" ht="31.5">
      <c r="A60" s="84"/>
      <c r="B60" s="85" t="s">
        <v>311</v>
      </c>
      <c r="C60" s="143">
        <v>3</v>
      </c>
      <c r="D60" s="84" t="s">
        <v>214</v>
      </c>
      <c r="E60" s="147">
        <v>10.43</v>
      </c>
      <c r="F60" s="86">
        <f t="shared" si="1"/>
        <v>31.29</v>
      </c>
    </row>
    <row r="61" spans="1:6" ht="47.25">
      <c r="A61" s="84"/>
      <c r="B61" s="85" t="s">
        <v>312</v>
      </c>
      <c r="C61" s="143">
        <v>3</v>
      </c>
      <c r="D61" s="84" t="s">
        <v>214</v>
      </c>
      <c r="E61" s="147">
        <v>21.98</v>
      </c>
      <c r="F61" s="86">
        <f t="shared" si="1"/>
        <v>65.94</v>
      </c>
    </row>
    <row r="62" spans="1:6" ht="47.25">
      <c r="A62" s="84"/>
      <c r="B62" s="85" t="s">
        <v>320</v>
      </c>
      <c r="C62" s="143">
        <v>3</v>
      </c>
      <c r="D62" s="84" t="s">
        <v>214</v>
      </c>
      <c r="E62" s="147">
        <v>76.59</v>
      </c>
      <c r="F62" s="86">
        <f t="shared" si="1"/>
        <v>229.77</v>
      </c>
    </row>
    <row r="63" spans="1:6" ht="15.75">
      <c r="A63" s="84"/>
      <c r="B63" s="258" t="s">
        <v>299</v>
      </c>
      <c r="C63" s="259"/>
      <c r="D63" s="259"/>
      <c r="E63" s="260"/>
      <c r="F63" s="86">
        <f>SUM(F57:F62)</f>
        <v>662.46</v>
      </c>
    </row>
    <row r="64" spans="1:6" ht="15.75">
      <c r="A64" s="84"/>
      <c r="B64" s="258" t="s">
        <v>300</v>
      </c>
      <c r="C64" s="259"/>
      <c r="D64" s="259"/>
      <c r="E64" s="260"/>
      <c r="F64" s="86">
        <f>(F63*1)</f>
        <v>662.46</v>
      </c>
    </row>
    <row r="65" spans="1:6" ht="15.75">
      <c r="A65" s="84"/>
      <c r="B65" s="245" t="s">
        <v>293</v>
      </c>
      <c r="C65" s="246"/>
      <c r="D65" s="246"/>
      <c r="E65" s="247"/>
      <c r="F65" s="86">
        <f>(F64/12)</f>
        <v>55.205000000000005</v>
      </c>
    </row>
    <row r="66" spans="1:6" ht="15.75">
      <c r="A66" s="84"/>
      <c r="B66" s="85"/>
      <c r="C66" s="86"/>
      <c r="D66" s="84"/>
      <c r="E66" s="86"/>
      <c r="F66" s="86"/>
    </row>
    <row r="67" spans="1:6" ht="33.75">
      <c r="A67" s="84"/>
      <c r="B67" s="203" t="s">
        <v>321</v>
      </c>
      <c r="C67" s="86"/>
      <c r="D67" s="84"/>
      <c r="E67" s="86"/>
      <c r="F67" s="86"/>
    </row>
    <row r="68" spans="1:6" ht="15.75">
      <c r="A68" s="84"/>
      <c r="B68" s="85"/>
      <c r="C68" s="86"/>
      <c r="D68" s="84"/>
      <c r="E68" s="86"/>
      <c r="F68" s="86"/>
    </row>
    <row r="69" spans="1:6" ht="15.75">
      <c r="A69" s="84"/>
      <c r="B69" s="85"/>
      <c r="C69" s="86"/>
      <c r="D69" s="84"/>
      <c r="E69" s="86"/>
      <c r="F69" s="86"/>
    </row>
    <row r="70" spans="1:6" ht="15.75">
      <c r="A70" s="84"/>
      <c r="B70" s="85"/>
      <c r="C70" s="86"/>
      <c r="D70" s="84"/>
      <c r="E70" s="86"/>
      <c r="F70" s="86"/>
    </row>
    <row r="71" spans="1:6" ht="15.75">
      <c r="A71" s="84"/>
      <c r="B71" s="85"/>
      <c r="C71" s="86"/>
      <c r="D71" s="84"/>
      <c r="E71" s="86"/>
      <c r="F71" s="86"/>
    </row>
    <row r="72" spans="1:6" ht="15.75">
      <c r="A72" s="84"/>
      <c r="B72" s="85"/>
      <c r="C72" s="86"/>
      <c r="D72" s="84"/>
      <c r="E72" s="86"/>
      <c r="F72" s="86"/>
    </row>
    <row r="73" spans="1:6" ht="15.75">
      <c r="A73" s="84"/>
      <c r="B73" s="85"/>
      <c r="C73" s="86"/>
      <c r="D73" s="84"/>
      <c r="E73" s="86"/>
      <c r="F73" s="86"/>
    </row>
    <row r="74" spans="1:6" ht="15.75">
      <c r="A74" s="84"/>
      <c r="B74" s="85"/>
      <c r="C74" s="86"/>
      <c r="D74" s="84"/>
      <c r="E74" s="86"/>
      <c r="F74" s="86"/>
    </row>
    <row r="75" spans="1:6" ht="15.75">
      <c r="A75" s="84"/>
      <c r="B75" s="85"/>
      <c r="C75" s="86"/>
      <c r="D75" s="84"/>
      <c r="E75" s="86"/>
      <c r="F75" s="86"/>
    </row>
    <row r="76" spans="1:6" ht="15.75">
      <c r="A76" s="84"/>
      <c r="B76" s="85"/>
      <c r="C76" s="86"/>
      <c r="D76" s="84"/>
      <c r="E76" s="86"/>
      <c r="F76" s="86"/>
    </row>
    <row r="77" spans="1:6" ht="15.75">
      <c r="A77" s="84"/>
      <c r="B77" s="85"/>
      <c r="C77" s="86"/>
      <c r="D77" s="84"/>
      <c r="E77" s="86"/>
      <c r="F77" s="86"/>
    </row>
    <row r="78" spans="1:6" ht="15.75">
      <c r="A78" s="84"/>
      <c r="B78" s="85"/>
      <c r="C78" s="86"/>
      <c r="D78" s="84"/>
      <c r="E78" s="86"/>
      <c r="F78" s="86"/>
    </row>
    <row r="79" spans="1:6" ht="15.75">
      <c r="A79" s="84"/>
      <c r="B79" s="85"/>
      <c r="C79" s="86"/>
      <c r="D79" s="84"/>
      <c r="E79" s="86"/>
      <c r="F79" s="86"/>
    </row>
    <row r="80" spans="1:6" ht="15.75">
      <c r="A80" s="84"/>
      <c r="B80" s="85"/>
      <c r="C80" s="86"/>
      <c r="D80" s="84"/>
      <c r="E80" s="86"/>
      <c r="F80" s="86"/>
    </row>
    <row r="81" spans="1:6" ht="15.75">
      <c r="A81" s="84"/>
      <c r="B81" s="85"/>
      <c r="C81" s="86"/>
      <c r="D81" s="84"/>
      <c r="E81" s="86"/>
      <c r="F81" s="86"/>
    </row>
    <row r="82" spans="1:6" ht="15.75">
      <c r="A82" s="84"/>
      <c r="B82" s="85"/>
      <c r="C82" s="86"/>
      <c r="D82" s="84"/>
      <c r="E82" s="86"/>
      <c r="F82" s="86"/>
    </row>
    <row r="83" spans="1:6" ht="15.75">
      <c r="A83" s="84"/>
      <c r="B83" s="85"/>
      <c r="C83" s="86"/>
      <c r="D83" s="84"/>
      <c r="E83" s="86"/>
      <c r="F83" s="86"/>
    </row>
    <row r="84" spans="1:6" ht="15.75">
      <c r="A84" s="249"/>
      <c r="B84" s="250"/>
      <c r="C84" s="250"/>
      <c r="D84" s="250"/>
      <c r="E84" s="251"/>
      <c r="F84" s="87"/>
    </row>
    <row r="85" spans="1:6">
      <c r="C85" s="81"/>
      <c r="E85" s="81"/>
      <c r="F85" s="81"/>
    </row>
  </sheetData>
  <mergeCells count="25">
    <mergeCell ref="B35:E35"/>
    <mergeCell ref="B64:E64"/>
    <mergeCell ref="B45:E45"/>
    <mergeCell ref="B46:E46"/>
    <mergeCell ref="B54:E54"/>
    <mergeCell ref="B55:E55"/>
    <mergeCell ref="B63:E63"/>
    <mergeCell ref="B44:E44"/>
    <mergeCell ref="B53:E53"/>
    <mergeCell ref="B65:E65"/>
    <mergeCell ref="A1:F1"/>
    <mergeCell ref="A84:E84"/>
    <mergeCell ref="A7:F7"/>
    <mergeCell ref="A18:F18"/>
    <mergeCell ref="A28:F28"/>
    <mergeCell ref="A38:F38"/>
    <mergeCell ref="A47:F47"/>
    <mergeCell ref="B16:E16"/>
    <mergeCell ref="B17:E17"/>
    <mergeCell ref="B36:E36"/>
    <mergeCell ref="B37:E37"/>
    <mergeCell ref="B25:E25"/>
    <mergeCell ref="B26:E26"/>
    <mergeCell ref="B15:E15"/>
    <mergeCell ref="B24:E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5:G29"/>
  <sheetViews>
    <sheetView workbookViewId="0">
      <selection activeCell="H30" sqref="H30"/>
    </sheetView>
  </sheetViews>
  <sheetFormatPr defaultRowHeight="15"/>
  <cols>
    <col min="1" max="1" width="18.7109375" style="159" customWidth="1"/>
    <col min="2" max="2" width="54" style="159" customWidth="1"/>
    <col min="3" max="3" width="19.5703125" style="159" customWidth="1"/>
    <col min="4" max="4" width="14.42578125" style="159" customWidth="1"/>
    <col min="5" max="5" width="18.42578125" style="159" customWidth="1"/>
    <col min="6" max="6" width="16.28515625" style="159" customWidth="1"/>
    <col min="7" max="7" width="10" style="159" customWidth="1"/>
    <col min="8" max="8" width="14.28515625" bestFit="1" customWidth="1"/>
    <col min="255" max="255" width="32.140625" customWidth="1"/>
    <col min="256" max="256" width="28.28515625" customWidth="1"/>
    <col min="257" max="257" width="13" customWidth="1"/>
    <col min="258" max="258" width="14.42578125" customWidth="1"/>
    <col min="259" max="259" width="18.42578125" customWidth="1"/>
    <col min="260" max="260" width="16.28515625" customWidth="1"/>
    <col min="261" max="261" width="10" customWidth="1"/>
    <col min="262" max="262" width="18.85546875" customWidth="1"/>
    <col min="263" max="263" width="14.28515625" bestFit="1" customWidth="1"/>
    <col min="511" max="511" width="32.140625" customWidth="1"/>
    <col min="512" max="512" width="28.28515625" customWidth="1"/>
    <col min="513" max="513" width="13" customWidth="1"/>
    <col min="514" max="514" width="14.42578125" customWidth="1"/>
    <col min="515" max="515" width="18.42578125" customWidth="1"/>
    <col min="516" max="516" width="16.28515625" customWidth="1"/>
    <col min="517" max="517" width="10" customWidth="1"/>
    <col min="518" max="518" width="18.85546875" customWidth="1"/>
    <col min="519" max="519" width="14.28515625" bestFit="1" customWidth="1"/>
    <col min="767" max="767" width="32.140625" customWidth="1"/>
    <col min="768" max="768" width="28.28515625" customWidth="1"/>
    <col min="769" max="769" width="13" customWidth="1"/>
    <col min="770" max="770" width="14.42578125" customWidth="1"/>
    <col min="771" max="771" width="18.42578125" customWidth="1"/>
    <col min="772" max="772" width="16.28515625" customWidth="1"/>
    <col min="773" max="773" width="10" customWidth="1"/>
    <col min="774" max="774" width="18.85546875" customWidth="1"/>
    <col min="775" max="775" width="14.28515625" bestFit="1" customWidth="1"/>
    <col min="1023" max="1023" width="32.140625" customWidth="1"/>
    <col min="1024" max="1024" width="28.28515625" customWidth="1"/>
    <col min="1025" max="1025" width="13" customWidth="1"/>
    <col min="1026" max="1026" width="14.42578125" customWidth="1"/>
    <col min="1027" max="1027" width="18.42578125" customWidth="1"/>
    <col min="1028" max="1028" width="16.28515625" customWidth="1"/>
    <col min="1029" max="1029" width="10" customWidth="1"/>
    <col min="1030" max="1030" width="18.85546875" customWidth="1"/>
    <col min="1031" max="1031" width="14.28515625" bestFit="1" customWidth="1"/>
    <col min="1279" max="1279" width="32.140625" customWidth="1"/>
    <col min="1280" max="1280" width="28.28515625" customWidth="1"/>
    <col min="1281" max="1281" width="13" customWidth="1"/>
    <col min="1282" max="1282" width="14.42578125" customWidth="1"/>
    <col min="1283" max="1283" width="18.42578125" customWidth="1"/>
    <col min="1284" max="1284" width="16.28515625" customWidth="1"/>
    <col min="1285" max="1285" width="10" customWidth="1"/>
    <col min="1286" max="1286" width="18.85546875" customWidth="1"/>
    <col min="1287" max="1287" width="14.28515625" bestFit="1" customWidth="1"/>
    <col min="1535" max="1535" width="32.140625" customWidth="1"/>
    <col min="1536" max="1536" width="28.28515625" customWidth="1"/>
    <col min="1537" max="1537" width="13" customWidth="1"/>
    <col min="1538" max="1538" width="14.42578125" customWidth="1"/>
    <col min="1539" max="1539" width="18.42578125" customWidth="1"/>
    <col min="1540" max="1540" width="16.28515625" customWidth="1"/>
    <col min="1541" max="1541" width="10" customWidth="1"/>
    <col min="1542" max="1542" width="18.85546875" customWidth="1"/>
    <col min="1543" max="1543" width="14.28515625" bestFit="1" customWidth="1"/>
    <col min="1791" max="1791" width="32.140625" customWidth="1"/>
    <col min="1792" max="1792" width="28.28515625" customWidth="1"/>
    <col min="1793" max="1793" width="13" customWidth="1"/>
    <col min="1794" max="1794" width="14.42578125" customWidth="1"/>
    <col min="1795" max="1795" width="18.42578125" customWidth="1"/>
    <col min="1796" max="1796" width="16.28515625" customWidth="1"/>
    <col min="1797" max="1797" width="10" customWidth="1"/>
    <col min="1798" max="1798" width="18.85546875" customWidth="1"/>
    <col min="1799" max="1799" width="14.28515625" bestFit="1" customWidth="1"/>
    <col min="2047" max="2047" width="32.140625" customWidth="1"/>
    <col min="2048" max="2048" width="28.28515625" customWidth="1"/>
    <col min="2049" max="2049" width="13" customWidth="1"/>
    <col min="2050" max="2050" width="14.42578125" customWidth="1"/>
    <col min="2051" max="2051" width="18.42578125" customWidth="1"/>
    <col min="2052" max="2052" width="16.28515625" customWidth="1"/>
    <col min="2053" max="2053" width="10" customWidth="1"/>
    <col min="2054" max="2054" width="18.85546875" customWidth="1"/>
    <col min="2055" max="2055" width="14.28515625" bestFit="1" customWidth="1"/>
    <col min="2303" max="2303" width="32.140625" customWidth="1"/>
    <col min="2304" max="2304" width="28.28515625" customWidth="1"/>
    <col min="2305" max="2305" width="13" customWidth="1"/>
    <col min="2306" max="2306" width="14.42578125" customWidth="1"/>
    <col min="2307" max="2307" width="18.42578125" customWidth="1"/>
    <col min="2308" max="2308" width="16.28515625" customWidth="1"/>
    <col min="2309" max="2309" width="10" customWidth="1"/>
    <col min="2310" max="2310" width="18.85546875" customWidth="1"/>
    <col min="2311" max="2311" width="14.28515625" bestFit="1" customWidth="1"/>
    <col min="2559" max="2559" width="32.140625" customWidth="1"/>
    <col min="2560" max="2560" width="28.28515625" customWidth="1"/>
    <col min="2561" max="2561" width="13" customWidth="1"/>
    <col min="2562" max="2562" width="14.42578125" customWidth="1"/>
    <col min="2563" max="2563" width="18.42578125" customWidth="1"/>
    <col min="2564" max="2564" width="16.28515625" customWidth="1"/>
    <col min="2565" max="2565" width="10" customWidth="1"/>
    <col min="2566" max="2566" width="18.85546875" customWidth="1"/>
    <col min="2567" max="2567" width="14.28515625" bestFit="1" customWidth="1"/>
    <col min="2815" max="2815" width="32.140625" customWidth="1"/>
    <col min="2816" max="2816" width="28.28515625" customWidth="1"/>
    <col min="2817" max="2817" width="13" customWidth="1"/>
    <col min="2818" max="2818" width="14.42578125" customWidth="1"/>
    <col min="2819" max="2819" width="18.42578125" customWidth="1"/>
    <col min="2820" max="2820" width="16.28515625" customWidth="1"/>
    <col min="2821" max="2821" width="10" customWidth="1"/>
    <col min="2822" max="2822" width="18.85546875" customWidth="1"/>
    <col min="2823" max="2823" width="14.28515625" bestFit="1" customWidth="1"/>
    <col min="3071" max="3071" width="32.140625" customWidth="1"/>
    <col min="3072" max="3072" width="28.28515625" customWidth="1"/>
    <col min="3073" max="3073" width="13" customWidth="1"/>
    <col min="3074" max="3074" width="14.42578125" customWidth="1"/>
    <col min="3075" max="3075" width="18.42578125" customWidth="1"/>
    <col min="3076" max="3076" width="16.28515625" customWidth="1"/>
    <col min="3077" max="3077" width="10" customWidth="1"/>
    <col min="3078" max="3078" width="18.85546875" customWidth="1"/>
    <col min="3079" max="3079" width="14.28515625" bestFit="1" customWidth="1"/>
    <col min="3327" max="3327" width="32.140625" customWidth="1"/>
    <col min="3328" max="3328" width="28.28515625" customWidth="1"/>
    <col min="3329" max="3329" width="13" customWidth="1"/>
    <col min="3330" max="3330" width="14.42578125" customWidth="1"/>
    <col min="3331" max="3331" width="18.42578125" customWidth="1"/>
    <col min="3332" max="3332" width="16.28515625" customWidth="1"/>
    <col min="3333" max="3333" width="10" customWidth="1"/>
    <col min="3334" max="3334" width="18.85546875" customWidth="1"/>
    <col min="3335" max="3335" width="14.28515625" bestFit="1" customWidth="1"/>
    <col min="3583" max="3583" width="32.140625" customWidth="1"/>
    <col min="3584" max="3584" width="28.28515625" customWidth="1"/>
    <col min="3585" max="3585" width="13" customWidth="1"/>
    <col min="3586" max="3586" width="14.42578125" customWidth="1"/>
    <col min="3587" max="3587" width="18.42578125" customWidth="1"/>
    <col min="3588" max="3588" width="16.28515625" customWidth="1"/>
    <col min="3589" max="3589" width="10" customWidth="1"/>
    <col min="3590" max="3590" width="18.85546875" customWidth="1"/>
    <col min="3591" max="3591" width="14.28515625" bestFit="1" customWidth="1"/>
    <col min="3839" max="3839" width="32.140625" customWidth="1"/>
    <col min="3840" max="3840" width="28.28515625" customWidth="1"/>
    <col min="3841" max="3841" width="13" customWidth="1"/>
    <col min="3842" max="3842" width="14.42578125" customWidth="1"/>
    <col min="3843" max="3843" width="18.42578125" customWidth="1"/>
    <col min="3844" max="3844" width="16.28515625" customWidth="1"/>
    <col min="3845" max="3845" width="10" customWidth="1"/>
    <col min="3846" max="3846" width="18.85546875" customWidth="1"/>
    <col min="3847" max="3847" width="14.28515625" bestFit="1" customWidth="1"/>
    <col min="4095" max="4095" width="32.140625" customWidth="1"/>
    <col min="4096" max="4096" width="28.28515625" customWidth="1"/>
    <col min="4097" max="4097" width="13" customWidth="1"/>
    <col min="4098" max="4098" width="14.42578125" customWidth="1"/>
    <col min="4099" max="4099" width="18.42578125" customWidth="1"/>
    <col min="4100" max="4100" width="16.28515625" customWidth="1"/>
    <col min="4101" max="4101" width="10" customWidth="1"/>
    <col min="4102" max="4102" width="18.85546875" customWidth="1"/>
    <col min="4103" max="4103" width="14.28515625" bestFit="1" customWidth="1"/>
    <col min="4351" max="4351" width="32.140625" customWidth="1"/>
    <col min="4352" max="4352" width="28.28515625" customWidth="1"/>
    <col min="4353" max="4353" width="13" customWidth="1"/>
    <col min="4354" max="4354" width="14.42578125" customWidth="1"/>
    <col min="4355" max="4355" width="18.42578125" customWidth="1"/>
    <col min="4356" max="4356" width="16.28515625" customWidth="1"/>
    <col min="4357" max="4357" width="10" customWidth="1"/>
    <col min="4358" max="4358" width="18.85546875" customWidth="1"/>
    <col min="4359" max="4359" width="14.28515625" bestFit="1" customWidth="1"/>
    <col min="4607" max="4607" width="32.140625" customWidth="1"/>
    <col min="4608" max="4608" width="28.28515625" customWidth="1"/>
    <col min="4609" max="4609" width="13" customWidth="1"/>
    <col min="4610" max="4610" width="14.42578125" customWidth="1"/>
    <col min="4611" max="4611" width="18.42578125" customWidth="1"/>
    <col min="4612" max="4612" width="16.28515625" customWidth="1"/>
    <col min="4613" max="4613" width="10" customWidth="1"/>
    <col min="4614" max="4614" width="18.85546875" customWidth="1"/>
    <col min="4615" max="4615" width="14.28515625" bestFit="1" customWidth="1"/>
    <col min="4863" max="4863" width="32.140625" customWidth="1"/>
    <col min="4864" max="4864" width="28.28515625" customWidth="1"/>
    <col min="4865" max="4865" width="13" customWidth="1"/>
    <col min="4866" max="4866" width="14.42578125" customWidth="1"/>
    <col min="4867" max="4867" width="18.42578125" customWidth="1"/>
    <col min="4868" max="4868" width="16.28515625" customWidth="1"/>
    <col min="4869" max="4869" width="10" customWidth="1"/>
    <col min="4870" max="4870" width="18.85546875" customWidth="1"/>
    <col min="4871" max="4871" width="14.28515625" bestFit="1" customWidth="1"/>
    <col min="5119" max="5119" width="32.140625" customWidth="1"/>
    <col min="5120" max="5120" width="28.28515625" customWidth="1"/>
    <col min="5121" max="5121" width="13" customWidth="1"/>
    <col min="5122" max="5122" width="14.42578125" customWidth="1"/>
    <col min="5123" max="5123" width="18.42578125" customWidth="1"/>
    <col min="5124" max="5124" width="16.28515625" customWidth="1"/>
    <col min="5125" max="5125" width="10" customWidth="1"/>
    <col min="5126" max="5126" width="18.85546875" customWidth="1"/>
    <col min="5127" max="5127" width="14.28515625" bestFit="1" customWidth="1"/>
    <col min="5375" max="5375" width="32.140625" customWidth="1"/>
    <col min="5376" max="5376" width="28.28515625" customWidth="1"/>
    <col min="5377" max="5377" width="13" customWidth="1"/>
    <col min="5378" max="5378" width="14.42578125" customWidth="1"/>
    <col min="5379" max="5379" width="18.42578125" customWidth="1"/>
    <col min="5380" max="5380" width="16.28515625" customWidth="1"/>
    <col min="5381" max="5381" width="10" customWidth="1"/>
    <col min="5382" max="5382" width="18.85546875" customWidth="1"/>
    <col min="5383" max="5383" width="14.28515625" bestFit="1" customWidth="1"/>
    <col min="5631" max="5631" width="32.140625" customWidth="1"/>
    <col min="5632" max="5632" width="28.28515625" customWidth="1"/>
    <col min="5633" max="5633" width="13" customWidth="1"/>
    <col min="5634" max="5634" width="14.42578125" customWidth="1"/>
    <col min="5635" max="5635" width="18.42578125" customWidth="1"/>
    <col min="5636" max="5636" width="16.28515625" customWidth="1"/>
    <col min="5637" max="5637" width="10" customWidth="1"/>
    <col min="5638" max="5638" width="18.85546875" customWidth="1"/>
    <col min="5639" max="5639" width="14.28515625" bestFit="1" customWidth="1"/>
    <col min="5887" max="5887" width="32.140625" customWidth="1"/>
    <col min="5888" max="5888" width="28.28515625" customWidth="1"/>
    <col min="5889" max="5889" width="13" customWidth="1"/>
    <col min="5890" max="5890" width="14.42578125" customWidth="1"/>
    <col min="5891" max="5891" width="18.42578125" customWidth="1"/>
    <col min="5892" max="5892" width="16.28515625" customWidth="1"/>
    <col min="5893" max="5893" width="10" customWidth="1"/>
    <col min="5894" max="5894" width="18.85546875" customWidth="1"/>
    <col min="5895" max="5895" width="14.28515625" bestFit="1" customWidth="1"/>
    <col min="6143" max="6143" width="32.140625" customWidth="1"/>
    <col min="6144" max="6144" width="28.28515625" customWidth="1"/>
    <col min="6145" max="6145" width="13" customWidth="1"/>
    <col min="6146" max="6146" width="14.42578125" customWidth="1"/>
    <col min="6147" max="6147" width="18.42578125" customWidth="1"/>
    <col min="6148" max="6148" width="16.28515625" customWidth="1"/>
    <col min="6149" max="6149" width="10" customWidth="1"/>
    <col min="6150" max="6150" width="18.85546875" customWidth="1"/>
    <col min="6151" max="6151" width="14.28515625" bestFit="1" customWidth="1"/>
    <col min="6399" max="6399" width="32.140625" customWidth="1"/>
    <col min="6400" max="6400" width="28.28515625" customWidth="1"/>
    <col min="6401" max="6401" width="13" customWidth="1"/>
    <col min="6402" max="6402" width="14.42578125" customWidth="1"/>
    <col min="6403" max="6403" width="18.42578125" customWidth="1"/>
    <col min="6404" max="6404" width="16.28515625" customWidth="1"/>
    <col min="6405" max="6405" width="10" customWidth="1"/>
    <col min="6406" max="6406" width="18.85546875" customWidth="1"/>
    <col min="6407" max="6407" width="14.28515625" bestFit="1" customWidth="1"/>
    <col min="6655" max="6655" width="32.140625" customWidth="1"/>
    <col min="6656" max="6656" width="28.28515625" customWidth="1"/>
    <col min="6657" max="6657" width="13" customWidth="1"/>
    <col min="6658" max="6658" width="14.42578125" customWidth="1"/>
    <col min="6659" max="6659" width="18.42578125" customWidth="1"/>
    <col min="6660" max="6660" width="16.28515625" customWidth="1"/>
    <col min="6661" max="6661" width="10" customWidth="1"/>
    <col min="6662" max="6662" width="18.85546875" customWidth="1"/>
    <col min="6663" max="6663" width="14.28515625" bestFit="1" customWidth="1"/>
    <col min="6911" max="6911" width="32.140625" customWidth="1"/>
    <col min="6912" max="6912" width="28.28515625" customWidth="1"/>
    <col min="6913" max="6913" width="13" customWidth="1"/>
    <col min="6914" max="6914" width="14.42578125" customWidth="1"/>
    <col min="6915" max="6915" width="18.42578125" customWidth="1"/>
    <col min="6916" max="6916" width="16.28515625" customWidth="1"/>
    <col min="6917" max="6917" width="10" customWidth="1"/>
    <col min="6918" max="6918" width="18.85546875" customWidth="1"/>
    <col min="6919" max="6919" width="14.28515625" bestFit="1" customWidth="1"/>
    <col min="7167" max="7167" width="32.140625" customWidth="1"/>
    <col min="7168" max="7168" width="28.28515625" customWidth="1"/>
    <col min="7169" max="7169" width="13" customWidth="1"/>
    <col min="7170" max="7170" width="14.42578125" customWidth="1"/>
    <col min="7171" max="7171" width="18.42578125" customWidth="1"/>
    <col min="7172" max="7172" width="16.28515625" customWidth="1"/>
    <col min="7173" max="7173" width="10" customWidth="1"/>
    <col min="7174" max="7174" width="18.85546875" customWidth="1"/>
    <col min="7175" max="7175" width="14.28515625" bestFit="1" customWidth="1"/>
    <col min="7423" max="7423" width="32.140625" customWidth="1"/>
    <col min="7424" max="7424" width="28.28515625" customWidth="1"/>
    <col min="7425" max="7425" width="13" customWidth="1"/>
    <col min="7426" max="7426" width="14.42578125" customWidth="1"/>
    <col min="7427" max="7427" width="18.42578125" customWidth="1"/>
    <col min="7428" max="7428" width="16.28515625" customWidth="1"/>
    <col min="7429" max="7429" width="10" customWidth="1"/>
    <col min="7430" max="7430" width="18.85546875" customWidth="1"/>
    <col min="7431" max="7431" width="14.28515625" bestFit="1" customWidth="1"/>
    <col min="7679" max="7679" width="32.140625" customWidth="1"/>
    <col min="7680" max="7680" width="28.28515625" customWidth="1"/>
    <col min="7681" max="7681" width="13" customWidth="1"/>
    <col min="7682" max="7682" width="14.42578125" customWidth="1"/>
    <col min="7683" max="7683" width="18.42578125" customWidth="1"/>
    <col min="7684" max="7684" width="16.28515625" customWidth="1"/>
    <col min="7685" max="7685" width="10" customWidth="1"/>
    <col min="7686" max="7686" width="18.85546875" customWidth="1"/>
    <col min="7687" max="7687" width="14.28515625" bestFit="1" customWidth="1"/>
    <col min="7935" max="7935" width="32.140625" customWidth="1"/>
    <col min="7936" max="7936" width="28.28515625" customWidth="1"/>
    <col min="7937" max="7937" width="13" customWidth="1"/>
    <col min="7938" max="7938" width="14.42578125" customWidth="1"/>
    <col min="7939" max="7939" width="18.42578125" customWidth="1"/>
    <col min="7940" max="7940" width="16.28515625" customWidth="1"/>
    <col min="7941" max="7941" width="10" customWidth="1"/>
    <col min="7942" max="7942" width="18.85546875" customWidth="1"/>
    <col min="7943" max="7943" width="14.28515625" bestFit="1" customWidth="1"/>
    <col min="8191" max="8191" width="32.140625" customWidth="1"/>
    <col min="8192" max="8192" width="28.28515625" customWidth="1"/>
    <col min="8193" max="8193" width="13" customWidth="1"/>
    <col min="8194" max="8194" width="14.42578125" customWidth="1"/>
    <col min="8195" max="8195" width="18.42578125" customWidth="1"/>
    <col min="8196" max="8196" width="16.28515625" customWidth="1"/>
    <col min="8197" max="8197" width="10" customWidth="1"/>
    <col min="8198" max="8198" width="18.85546875" customWidth="1"/>
    <col min="8199" max="8199" width="14.28515625" bestFit="1" customWidth="1"/>
    <col min="8447" max="8447" width="32.140625" customWidth="1"/>
    <col min="8448" max="8448" width="28.28515625" customWidth="1"/>
    <col min="8449" max="8449" width="13" customWidth="1"/>
    <col min="8450" max="8450" width="14.42578125" customWidth="1"/>
    <col min="8451" max="8451" width="18.42578125" customWidth="1"/>
    <col min="8452" max="8452" width="16.28515625" customWidth="1"/>
    <col min="8453" max="8453" width="10" customWidth="1"/>
    <col min="8454" max="8454" width="18.85546875" customWidth="1"/>
    <col min="8455" max="8455" width="14.28515625" bestFit="1" customWidth="1"/>
    <col min="8703" max="8703" width="32.140625" customWidth="1"/>
    <col min="8704" max="8704" width="28.28515625" customWidth="1"/>
    <col min="8705" max="8705" width="13" customWidth="1"/>
    <col min="8706" max="8706" width="14.42578125" customWidth="1"/>
    <col min="8707" max="8707" width="18.42578125" customWidth="1"/>
    <col min="8708" max="8708" width="16.28515625" customWidth="1"/>
    <col min="8709" max="8709" width="10" customWidth="1"/>
    <col min="8710" max="8710" width="18.85546875" customWidth="1"/>
    <col min="8711" max="8711" width="14.28515625" bestFit="1" customWidth="1"/>
    <col min="8959" max="8959" width="32.140625" customWidth="1"/>
    <col min="8960" max="8960" width="28.28515625" customWidth="1"/>
    <col min="8961" max="8961" width="13" customWidth="1"/>
    <col min="8962" max="8962" width="14.42578125" customWidth="1"/>
    <col min="8963" max="8963" width="18.42578125" customWidth="1"/>
    <col min="8964" max="8964" width="16.28515625" customWidth="1"/>
    <col min="8965" max="8965" width="10" customWidth="1"/>
    <col min="8966" max="8966" width="18.85546875" customWidth="1"/>
    <col min="8967" max="8967" width="14.28515625" bestFit="1" customWidth="1"/>
    <col min="9215" max="9215" width="32.140625" customWidth="1"/>
    <col min="9216" max="9216" width="28.28515625" customWidth="1"/>
    <col min="9217" max="9217" width="13" customWidth="1"/>
    <col min="9218" max="9218" width="14.42578125" customWidth="1"/>
    <col min="9219" max="9219" width="18.42578125" customWidth="1"/>
    <col min="9220" max="9220" width="16.28515625" customWidth="1"/>
    <col min="9221" max="9221" width="10" customWidth="1"/>
    <col min="9222" max="9222" width="18.85546875" customWidth="1"/>
    <col min="9223" max="9223" width="14.28515625" bestFit="1" customWidth="1"/>
    <col min="9471" max="9471" width="32.140625" customWidth="1"/>
    <col min="9472" max="9472" width="28.28515625" customWidth="1"/>
    <col min="9473" max="9473" width="13" customWidth="1"/>
    <col min="9474" max="9474" width="14.42578125" customWidth="1"/>
    <col min="9475" max="9475" width="18.42578125" customWidth="1"/>
    <col min="9476" max="9476" width="16.28515625" customWidth="1"/>
    <col min="9477" max="9477" width="10" customWidth="1"/>
    <col min="9478" max="9478" width="18.85546875" customWidth="1"/>
    <col min="9479" max="9479" width="14.28515625" bestFit="1" customWidth="1"/>
    <col min="9727" max="9727" width="32.140625" customWidth="1"/>
    <col min="9728" max="9728" width="28.28515625" customWidth="1"/>
    <col min="9729" max="9729" width="13" customWidth="1"/>
    <col min="9730" max="9730" width="14.42578125" customWidth="1"/>
    <col min="9731" max="9731" width="18.42578125" customWidth="1"/>
    <col min="9732" max="9732" width="16.28515625" customWidth="1"/>
    <col min="9733" max="9733" width="10" customWidth="1"/>
    <col min="9734" max="9734" width="18.85546875" customWidth="1"/>
    <col min="9735" max="9735" width="14.28515625" bestFit="1" customWidth="1"/>
    <col min="9983" max="9983" width="32.140625" customWidth="1"/>
    <col min="9984" max="9984" width="28.28515625" customWidth="1"/>
    <col min="9985" max="9985" width="13" customWidth="1"/>
    <col min="9986" max="9986" width="14.42578125" customWidth="1"/>
    <col min="9987" max="9987" width="18.42578125" customWidth="1"/>
    <col min="9988" max="9988" width="16.28515625" customWidth="1"/>
    <col min="9989" max="9989" width="10" customWidth="1"/>
    <col min="9990" max="9990" width="18.85546875" customWidth="1"/>
    <col min="9991" max="9991" width="14.28515625" bestFit="1" customWidth="1"/>
    <col min="10239" max="10239" width="32.140625" customWidth="1"/>
    <col min="10240" max="10240" width="28.28515625" customWidth="1"/>
    <col min="10241" max="10241" width="13" customWidth="1"/>
    <col min="10242" max="10242" width="14.42578125" customWidth="1"/>
    <col min="10243" max="10243" width="18.42578125" customWidth="1"/>
    <col min="10244" max="10244" width="16.28515625" customWidth="1"/>
    <col min="10245" max="10245" width="10" customWidth="1"/>
    <col min="10246" max="10246" width="18.85546875" customWidth="1"/>
    <col min="10247" max="10247" width="14.28515625" bestFit="1" customWidth="1"/>
    <col min="10495" max="10495" width="32.140625" customWidth="1"/>
    <col min="10496" max="10496" width="28.28515625" customWidth="1"/>
    <col min="10497" max="10497" width="13" customWidth="1"/>
    <col min="10498" max="10498" width="14.42578125" customWidth="1"/>
    <col min="10499" max="10499" width="18.42578125" customWidth="1"/>
    <col min="10500" max="10500" width="16.28515625" customWidth="1"/>
    <col min="10501" max="10501" width="10" customWidth="1"/>
    <col min="10502" max="10502" width="18.85546875" customWidth="1"/>
    <col min="10503" max="10503" width="14.28515625" bestFit="1" customWidth="1"/>
    <col min="10751" max="10751" width="32.140625" customWidth="1"/>
    <col min="10752" max="10752" width="28.28515625" customWidth="1"/>
    <col min="10753" max="10753" width="13" customWidth="1"/>
    <col min="10754" max="10754" width="14.42578125" customWidth="1"/>
    <col min="10755" max="10755" width="18.42578125" customWidth="1"/>
    <col min="10756" max="10756" width="16.28515625" customWidth="1"/>
    <col min="10757" max="10757" width="10" customWidth="1"/>
    <col min="10758" max="10758" width="18.85546875" customWidth="1"/>
    <col min="10759" max="10759" width="14.28515625" bestFit="1" customWidth="1"/>
    <col min="11007" max="11007" width="32.140625" customWidth="1"/>
    <col min="11008" max="11008" width="28.28515625" customWidth="1"/>
    <col min="11009" max="11009" width="13" customWidth="1"/>
    <col min="11010" max="11010" width="14.42578125" customWidth="1"/>
    <col min="11011" max="11011" width="18.42578125" customWidth="1"/>
    <col min="11012" max="11012" width="16.28515625" customWidth="1"/>
    <col min="11013" max="11013" width="10" customWidth="1"/>
    <col min="11014" max="11014" width="18.85546875" customWidth="1"/>
    <col min="11015" max="11015" width="14.28515625" bestFit="1" customWidth="1"/>
    <col min="11263" max="11263" width="32.140625" customWidth="1"/>
    <col min="11264" max="11264" width="28.28515625" customWidth="1"/>
    <col min="11265" max="11265" width="13" customWidth="1"/>
    <col min="11266" max="11266" width="14.42578125" customWidth="1"/>
    <col min="11267" max="11267" width="18.42578125" customWidth="1"/>
    <col min="11268" max="11268" width="16.28515625" customWidth="1"/>
    <col min="11269" max="11269" width="10" customWidth="1"/>
    <col min="11270" max="11270" width="18.85546875" customWidth="1"/>
    <col min="11271" max="11271" width="14.28515625" bestFit="1" customWidth="1"/>
    <col min="11519" max="11519" width="32.140625" customWidth="1"/>
    <col min="11520" max="11520" width="28.28515625" customWidth="1"/>
    <col min="11521" max="11521" width="13" customWidth="1"/>
    <col min="11522" max="11522" width="14.42578125" customWidth="1"/>
    <col min="11523" max="11523" width="18.42578125" customWidth="1"/>
    <col min="11524" max="11524" width="16.28515625" customWidth="1"/>
    <col min="11525" max="11525" width="10" customWidth="1"/>
    <col min="11526" max="11526" width="18.85546875" customWidth="1"/>
    <col min="11527" max="11527" width="14.28515625" bestFit="1" customWidth="1"/>
    <col min="11775" max="11775" width="32.140625" customWidth="1"/>
    <col min="11776" max="11776" width="28.28515625" customWidth="1"/>
    <col min="11777" max="11777" width="13" customWidth="1"/>
    <col min="11778" max="11778" width="14.42578125" customWidth="1"/>
    <col min="11779" max="11779" width="18.42578125" customWidth="1"/>
    <col min="11780" max="11780" width="16.28515625" customWidth="1"/>
    <col min="11781" max="11781" width="10" customWidth="1"/>
    <col min="11782" max="11782" width="18.85546875" customWidth="1"/>
    <col min="11783" max="11783" width="14.28515625" bestFit="1" customWidth="1"/>
    <col min="12031" max="12031" width="32.140625" customWidth="1"/>
    <col min="12032" max="12032" width="28.28515625" customWidth="1"/>
    <col min="12033" max="12033" width="13" customWidth="1"/>
    <col min="12034" max="12034" width="14.42578125" customWidth="1"/>
    <col min="12035" max="12035" width="18.42578125" customWidth="1"/>
    <col min="12036" max="12036" width="16.28515625" customWidth="1"/>
    <col min="12037" max="12037" width="10" customWidth="1"/>
    <col min="12038" max="12038" width="18.85546875" customWidth="1"/>
    <col min="12039" max="12039" width="14.28515625" bestFit="1" customWidth="1"/>
    <col min="12287" max="12287" width="32.140625" customWidth="1"/>
    <col min="12288" max="12288" width="28.28515625" customWidth="1"/>
    <col min="12289" max="12289" width="13" customWidth="1"/>
    <col min="12290" max="12290" width="14.42578125" customWidth="1"/>
    <col min="12291" max="12291" width="18.42578125" customWidth="1"/>
    <col min="12292" max="12292" width="16.28515625" customWidth="1"/>
    <col min="12293" max="12293" width="10" customWidth="1"/>
    <col min="12294" max="12294" width="18.85546875" customWidth="1"/>
    <col min="12295" max="12295" width="14.28515625" bestFit="1" customWidth="1"/>
    <col min="12543" max="12543" width="32.140625" customWidth="1"/>
    <col min="12544" max="12544" width="28.28515625" customWidth="1"/>
    <col min="12545" max="12545" width="13" customWidth="1"/>
    <col min="12546" max="12546" width="14.42578125" customWidth="1"/>
    <col min="12547" max="12547" width="18.42578125" customWidth="1"/>
    <col min="12548" max="12548" width="16.28515625" customWidth="1"/>
    <col min="12549" max="12549" width="10" customWidth="1"/>
    <col min="12550" max="12550" width="18.85546875" customWidth="1"/>
    <col min="12551" max="12551" width="14.28515625" bestFit="1" customWidth="1"/>
    <col min="12799" max="12799" width="32.140625" customWidth="1"/>
    <col min="12800" max="12800" width="28.28515625" customWidth="1"/>
    <col min="12801" max="12801" width="13" customWidth="1"/>
    <col min="12802" max="12802" width="14.42578125" customWidth="1"/>
    <col min="12803" max="12803" width="18.42578125" customWidth="1"/>
    <col min="12804" max="12804" width="16.28515625" customWidth="1"/>
    <col min="12805" max="12805" width="10" customWidth="1"/>
    <col min="12806" max="12806" width="18.85546875" customWidth="1"/>
    <col min="12807" max="12807" width="14.28515625" bestFit="1" customWidth="1"/>
    <col min="13055" max="13055" width="32.140625" customWidth="1"/>
    <col min="13056" max="13056" width="28.28515625" customWidth="1"/>
    <col min="13057" max="13057" width="13" customWidth="1"/>
    <col min="13058" max="13058" width="14.42578125" customWidth="1"/>
    <col min="13059" max="13059" width="18.42578125" customWidth="1"/>
    <col min="13060" max="13060" width="16.28515625" customWidth="1"/>
    <col min="13061" max="13061" width="10" customWidth="1"/>
    <col min="13062" max="13062" width="18.85546875" customWidth="1"/>
    <col min="13063" max="13063" width="14.28515625" bestFit="1" customWidth="1"/>
    <col min="13311" max="13311" width="32.140625" customWidth="1"/>
    <col min="13312" max="13312" width="28.28515625" customWidth="1"/>
    <col min="13313" max="13313" width="13" customWidth="1"/>
    <col min="13314" max="13314" width="14.42578125" customWidth="1"/>
    <col min="13315" max="13315" width="18.42578125" customWidth="1"/>
    <col min="13316" max="13316" width="16.28515625" customWidth="1"/>
    <col min="13317" max="13317" width="10" customWidth="1"/>
    <col min="13318" max="13318" width="18.85546875" customWidth="1"/>
    <col min="13319" max="13319" width="14.28515625" bestFit="1" customWidth="1"/>
    <col min="13567" max="13567" width="32.140625" customWidth="1"/>
    <col min="13568" max="13568" width="28.28515625" customWidth="1"/>
    <col min="13569" max="13569" width="13" customWidth="1"/>
    <col min="13570" max="13570" width="14.42578125" customWidth="1"/>
    <col min="13571" max="13571" width="18.42578125" customWidth="1"/>
    <col min="13572" max="13572" width="16.28515625" customWidth="1"/>
    <col min="13573" max="13573" width="10" customWidth="1"/>
    <col min="13574" max="13574" width="18.85546875" customWidth="1"/>
    <col min="13575" max="13575" width="14.28515625" bestFit="1" customWidth="1"/>
    <col min="13823" max="13823" width="32.140625" customWidth="1"/>
    <col min="13824" max="13824" width="28.28515625" customWidth="1"/>
    <col min="13825" max="13825" width="13" customWidth="1"/>
    <col min="13826" max="13826" width="14.42578125" customWidth="1"/>
    <col min="13827" max="13827" width="18.42578125" customWidth="1"/>
    <col min="13828" max="13828" width="16.28515625" customWidth="1"/>
    <col min="13829" max="13829" width="10" customWidth="1"/>
    <col min="13830" max="13830" width="18.85546875" customWidth="1"/>
    <col min="13831" max="13831" width="14.28515625" bestFit="1" customWidth="1"/>
    <col min="14079" max="14079" width="32.140625" customWidth="1"/>
    <col min="14080" max="14080" width="28.28515625" customWidth="1"/>
    <col min="14081" max="14081" width="13" customWidth="1"/>
    <col min="14082" max="14082" width="14.42578125" customWidth="1"/>
    <col min="14083" max="14083" width="18.42578125" customWidth="1"/>
    <col min="14084" max="14084" width="16.28515625" customWidth="1"/>
    <col min="14085" max="14085" width="10" customWidth="1"/>
    <col min="14086" max="14086" width="18.85546875" customWidth="1"/>
    <col min="14087" max="14087" width="14.28515625" bestFit="1" customWidth="1"/>
    <col min="14335" max="14335" width="32.140625" customWidth="1"/>
    <col min="14336" max="14336" width="28.28515625" customWidth="1"/>
    <col min="14337" max="14337" width="13" customWidth="1"/>
    <col min="14338" max="14338" width="14.42578125" customWidth="1"/>
    <col min="14339" max="14339" width="18.42578125" customWidth="1"/>
    <col min="14340" max="14340" width="16.28515625" customWidth="1"/>
    <col min="14341" max="14341" width="10" customWidth="1"/>
    <col min="14342" max="14342" width="18.85546875" customWidth="1"/>
    <col min="14343" max="14343" width="14.28515625" bestFit="1" customWidth="1"/>
    <col min="14591" max="14591" width="32.140625" customWidth="1"/>
    <col min="14592" max="14592" width="28.28515625" customWidth="1"/>
    <col min="14593" max="14593" width="13" customWidth="1"/>
    <col min="14594" max="14594" width="14.42578125" customWidth="1"/>
    <col min="14595" max="14595" width="18.42578125" customWidth="1"/>
    <col min="14596" max="14596" width="16.28515625" customWidth="1"/>
    <col min="14597" max="14597" width="10" customWidth="1"/>
    <col min="14598" max="14598" width="18.85546875" customWidth="1"/>
    <col min="14599" max="14599" width="14.28515625" bestFit="1" customWidth="1"/>
    <col min="14847" max="14847" width="32.140625" customWidth="1"/>
    <col min="14848" max="14848" width="28.28515625" customWidth="1"/>
    <col min="14849" max="14849" width="13" customWidth="1"/>
    <col min="14850" max="14850" width="14.42578125" customWidth="1"/>
    <col min="14851" max="14851" width="18.42578125" customWidth="1"/>
    <col min="14852" max="14852" width="16.28515625" customWidth="1"/>
    <col min="14853" max="14853" width="10" customWidth="1"/>
    <col min="14854" max="14854" width="18.85546875" customWidth="1"/>
    <col min="14855" max="14855" width="14.28515625" bestFit="1" customWidth="1"/>
    <col min="15103" max="15103" width="32.140625" customWidth="1"/>
    <col min="15104" max="15104" width="28.28515625" customWidth="1"/>
    <col min="15105" max="15105" width="13" customWidth="1"/>
    <col min="15106" max="15106" width="14.42578125" customWidth="1"/>
    <col min="15107" max="15107" width="18.42578125" customWidth="1"/>
    <col min="15108" max="15108" width="16.28515625" customWidth="1"/>
    <col min="15109" max="15109" width="10" customWidth="1"/>
    <col min="15110" max="15110" width="18.85546875" customWidth="1"/>
    <col min="15111" max="15111" width="14.28515625" bestFit="1" customWidth="1"/>
    <col min="15359" max="15359" width="32.140625" customWidth="1"/>
    <col min="15360" max="15360" width="28.28515625" customWidth="1"/>
    <col min="15361" max="15361" width="13" customWidth="1"/>
    <col min="15362" max="15362" width="14.42578125" customWidth="1"/>
    <col min="15363" max="15363" width="18.42578125" customWidth="1"/>
    <col min="15364" max="15364" width="16.28515625" customWidth="1"/>
    <col min="15365" max="15365" width="10" customWidth="1"/>
    <col min="15366" max="15366" width="18.85546875" customWidth="1"/>
    <col min="15367" max="15367" width="14.28515625" bestFit="1" customWidth="1"/>
    <col min="15615" max="15615" width="32.140625" customWidth="1"/>
    <col min="15616" max="15616" width="28.28515625" customWidth="1"/>
    <col min="15617" max="15617" width="13" customWidth="1"/>
    <col min="15618" max="15618" width="14.42578125" customWidth="1"/>
    <col min="15619" max="15619" width="18.42578125" customWidth="1"/>
    <col min="15620" max="15620" width="16.28515625" customWidth="1"/>
    <col min="15621" max="15621" width="10" customWidth="1"/>
    <col min="15622" max="15622" width="18.85546875" customWidth="1"/>
    <col min="15623" max="15623" width="14.28515625" bestFit="1" customWidth="1"/>
    <col min="15871" max="15871" width="32.140625" customWidth="1"/>
    <col min="15872" max="15872" width="28.28515625" customWidth="1"/>
    <col min="15873" max="15873" width="13" customWidth="1"/>
    <col min="15874" max="15874" width="14.42578125" customWidth="1"/>
    <col min="15875" max="15875" width="18.42578125" customWidth="1"/>
    <col min="15876" max="15876" width="16.28515625" customWidth="1"/>
    <col min="15877" max="15877" width="10" customWidth="1"/>
    <col min="15878" max="15878" width="18.85546875" customWidth="1"/>
    <col min="15879" max="15879" width="14.28515625" bestFit="1" customWidth="1"/>
    <col min="16127" max="16127" width="32.140625" customWidth="1"/>
    <col min="16128" max="16128" width="28.28515625" customWidth="1"/>
    <col min="16129" max="16129" width="13" customWidth="1"/>
    <col min="16130" max="16130" width="14.42578125" customWidth="1"/>
    <col min="16131" max="16131" width="18.42578125" customWidth="1"/>
    <col min="16132" max="16132" width="16.28515625" customWidth="1"/>
    <col min="16133" max="16133" width="10" customWidth="1"/>
    <col min="16134" max="16134" width="18.85546875" customWidth="1"/>
    <col min="16135" max="16135" width="14.28515625" bestFit="1" customWidth="1"/>
  </cols>
  <sheetData>
    <row r="5" spans="1:7">
      <c r="A5" s="269" t="s">
        <v>246</v>
      </c>
      <c r="B5" s="269"/>
      <c r="C5" s="269"/>
      <c r="D5" s="269"/>
      <c r="E5" s="269"/>
      <c r="F5" s="269"/>
    </row>
    <row r="6" spans="1:7">
      <c r="A6" s="269" t="s">
        <v>247</v>
      </c>
      <c r="B6" s="269"/>
      <c r="C6" s="269"/>
      <c r="D6" s="269"/>
      <c r="E6" s="269"/>
      <c r="F6" s="269"/>
    </row>
    <row r="7" spans="1:7">
      <c r="A7" s="269" t="s">
        <v>248</v>
      </c>
      <c r="B7" s="269"/>
      <c r="C7" s="269"/>
      <c r="D7" s="269"/>
      <c r="E7" s="269"/>
      <c r="F7" s="269"/>
    </row>
    <row r="8" spans="1:7">
      <c r="A8" s="269" t="s">
        <v>249</v>
      </c>
      <c r="B8" s="269"/>
      <c r="C8" s="269"/>
      <c r="D8" s="269"/>
      <c r="E8" s="269"/>
      <c r="F8" s="269"/>
    </row>
    <row r="9" spans="1:7">
      <c r="A9" s="160"/>
      <c r="B9" s="160"/>
      <c r="C9" s="160"/>
      <c r="D9" s="160"/>
      <c r="E9" s="160"/>
      <c r="F9" s="160"/>
    </row>
    <row r="10" spans="1:7" ht="15.75" thickBot="1">
      <c r="A10" s="160"/>
      <c r="B10" s="160"/>
      <c r="C10" s="160"/>
      <c r="D10" s="160"/>
      <c r="E10" s="160"/>
      <c r="F10" s="160"/>
    </row>
    <row r="11" spans="1:7" ht="19.5" thickBot="1">
      <c r="A11" s="270" t="s">
        <v>250</v>
      </c>
      <c r="B11" s="271"/>
      <c r="C11" s="271"/>
      <c r="D11" s="271"/>
      <c r="E11" s="271"/>
      <c r="F11" s="272"/>
    </row>
    <row r="12" spans="1:7">
      <c r="A12" s="160"/>
      <c r="B12" s="160"/>
      <c r="C12" s="160"/>
      <c r="D12" s="160"/>
      <c r="E12" s="160"/>
      <c r="F12" s="160"/>
    </row>
    <row r="13" spans="1:7">
      <c r="A13" s="160"/>
      <c r="B13" s="160"/>
      <c r="C13" s="160"/>
      <c r="D13" s="160"/>
      <c r="E13" s="160"/>
      <c r="F13" s="160"/>
    </row>
    <row r="14" spans="1:7">
      <c r="A14" s="160"/>
      <c r="B14" s="160"/>
      <c r="C14" s="160"/>
      <c r="D14" s="160"/>
      <c r="E14" s="160"/>
      <c r="F14" s="160"/>
    </row>
    <row r="15" spans="1:7">
      <c r="A15" s="160"/>
      <c r="B15" s="160"/>
      <c r="C15" s="160"/>
      <c r="D15" s="160"/>
      <c r="E15" s="160"/>
      <c r="F15" s="160"/>
    </row>
    <row r="16" spans="1:7" ht="15.75" thickBot="1">
      <c r="F16" s="161"/>
      <c r="G16" s="161"/>
    </row>
    <row r="17" spans="1:7" ht="16.5" thickBot="1">
      <c r="A17" s="273" t="s">
        <v>258</v>
      </c>
      <c r="B17" s="274"/>
      <c r="C17" s="274"/>
      <c r="D17" s="274"/>
      <c r="E17" s="274"/>
      <c r="F17" s="275"/>
      <c r="G17" s="162"/>
    </row>
    <row r="18" spans="1:7" ht="15.75">
      <c r="A18" s="263" t="s">
        <v>259</v>
      </c>
      <c r="B18" s="264"/>
      <c r="C18" s="264"/>
      <c r="D18" s="264"/>
      <c r="E18" s="264"/>
      <c r="F18" s="265"/>
    </row>
    <row r="19" spans="1:7" ht="31.5">
      <c r="A19" s="163" t="s">
        <v>251</v>
      </c>
      <c r="B19" s="164" t="s">
        <v>252</v>
      </c>
      <c r="C19" s="164" t="s">
        <v>253</v>
      </c>
      <c r="D19" s="164" t="s">
        <v>254</v>
      </c>
      <c r="E19" s="164" t="s">
        <v>255</v>
      </c>
      <c r="F19" s="165" t="s">
        <v>256</v>
      </c>
    </row>
    <row r="20" spans="1:7" ht="15.75">
      <c r="A20" s="266" t="s">
        <v>261</v>
      </c>
      <c r="B20" s="166" t="s">
        <v>309</v>
      </c>
      <c r="C20" s="167">
        <v>1</v>
      </c>
      <c r="D20" s="168">
        <f>' Recepcionista 40 horas'!E168</f>
        <v>3673.1873003873343</v>
      </c>
      <c r="E20" s="168">
        <f>' Recepcionista 40 horas'!C177</f>
        <v>3673.1873003873343</v>
      </c>
      <c r="F20" s="169">
        <f>' Recepcionista 40 horas'!C178</f>
        <v>44078.247604648015</v>
      </c>
      <c r="G20" s="170"/>
    </row>
    <row r="21" spans="1:7" ht="15.75">
      <c r="A21" s="266"/>
      <c r="B21" s="171" t="s">
        <v>260</v>
      </c>
      <c r="C21" s="167">
        <v>5</v>
      </c>
      <c r="D21" s="168">
        <f>'Auxiliar de Secretaria 40 horas'!E168</f>
        <v>4119.6900251109128</v>
      </c>
      <c r="E21" s="168">
        <f>'Auxiliar de Secretaria 40 horas'!C177</f>
        <v>20598.450125554562</v>
      </c>
      <c r="F21" s="169">
        <f>'Auxiliar de Secretaria 40 horas'!C178</f>
        <v>247181.40150665474</v>
      </c>
      <c r="G21" s="170"/>
    </row>
    <row r="22" spans="1:7" ht="15.75">
      <c r="A22" s="266"/>
      <c r="B22" s="166" t="s">
        <v>260</v>
      </c>
      <c r="C22" s="172">
        <v>2</v>
      </c>
      <c r="D22" s="168">
        <f>'Auxiliar de Secretaria 40 hora '!E168</f>
        <v>3967.6678285453154</v>
      </c>
      <c r="E22" s="168">
        <f>'Auxiliar de Secretaria 40 hora '!C177</f>
        <v>7935.3356570906308</v>
      </c>
      <c r="F22" s="169">
        <f>'Auxiliar de Secretaria 40 hora '!C178</f>
        <v>95224.027885087562</v>
      </c>
      <c r="G22" s="170"/>
    </row>
    <row r="23" spans="1:7" ht="15.75">
      <c r="A23" s="266"/>
      <c r="B23" s="166" t="s">
        <v>262</v>
      </c>
      <c r="C23" s="172">
        <v>1</v>
      </c>
      <c r="D23" s="168">
        <f>'Auxiliar d eSecretaria 30 horas'!E168</f>
        <v>3100.5885108586226</v>
      </c>
      <c r="E23" s="168">
        <f>'Auxiliar d eSecretaria 30 horas'!C177</f>
        <v>3100.5885108586226</v>
      </c>
      <c r="F23" s="169">
        <f>'Auxiliar d eSecretaria 30 horas'!C178</f>
        <v>37207.062130303471</v>
      </c>
      <c r="G23" s="170"/>
    </row>
    <row r="24" spans="1:7" ht="15.75">
      <c r="A24" s="266"/>
      <c r="B24" s="166" t="s">
        <v>262</v>
      </c>
      <c r="C24" s="172">
        <v>2</v>
      </c>
      <c r="D24" s="168">
        <f>'Auxiliar de Secretaria 30 horas'!F168</f>
        <v>3151.2625763804886</v>
      </c>
      <c r="E24" s="168">
        <f>'Auxiliar de Secretaria 30 horas'!D177</f>
        <v>6302.5251527609771</v>
      </c>
      <c r="F24" s="169">
        <f>'Auxiliar de Secretaria 30 horas'!D178</f>
        <v>75630.301833131729</v>
      </c>
      <c r="G24" s="170"/>
    </row>
    <row r="25" spans="1:7" ht="15.75">
      <c r="A25" s="266"/>
      <c r="B25" s="166" t="s">
        <v>263</v>
      </c>
      <c r="C25" s="172">
        <v>1</v>
      </c>
      <c r="D25" s="168">
        <f>'Motorista Auxiliar 40 horas'!E168</f>
        <v>4948.9254964712827</v>
      </c>
      <c r="E25" s="168">
        <f>'Motorista Auxiliar 40 horas'!C177</f>
        <v>4948.9254964712827</v>
      </c>
      <c r="F25" s="169">
        <f>'Motorista Auxiliar 40 horas'!C178</f>
        <v>59387.105957655396</v>
      </c>
      <c r="G25" s="170"/>
    </row>
    <row r="26" spans="1:7" ht="16.5" thickBot="1">
      <c r="A26" s="267" t="s">
        <v>257</v>
      </c>
      <c r="B26" s="268"/>
      <c r="C26" s="173">
        <f>SUM(C20:C25)</f>
        <v>12</v>
      </c>
      <c r="D26" s="174"/>
      <c r="E26" s="175">
        <f>SUM(E20:E25)</f>
        <v>46559.012243123412</v>
      </c>
      <c r="F26" s="176">
        <f>SUM(F20:F25)</f>
        <v>558708.14691748086</v>
      </c>
    </row>
    <row r="27" spans="1:7" ht="15.75">
      <c r="A27" s="177"/>
      <c r="B27" s="177"/>
      <c r="C27" s="178"/>
      <c r="D27" s="177"/>
      <c r="E27" s="177"/>
      <c r="F27" s="177"/>
    </row>
    <row r="29" spans="1:7">
      <c r="E29" s="179"/>
    </row>
  </sheetData>
  <mergeCells count="9">
    <mergeCell ref="A18:F18"/>
    <mergeCell ref="A20:A25"/>
    <mergeCell ref="A26:B26"/>
    <mergeCell ref="A5:F5"/>
    <mergeCell ref="A6:F6"/>
    <mergeCell ref="A7:F7"/>
    <mergeCell ref="A8:F8"/>
    <mergeCell ref="A11:F11"/>
    <mergeCell ref="A17:F17"/>
  </mergeCells>
  <pageMargins left="0.511811024" right="0.511811024" top="0.78740157499999996" bottom="0.78740157499999996" header="0.31496062000000002" footer="0.31496062000000002"/>
  <legacyDrawing r:id="rId1"/>
  <oleObjects>
    <oleObject progId="Word.Document.8" shapeId="10241" r:id="rId2"/>
  </oleObjects>
</worksheet>
</file>

<file path=xl/worksheets/sheet9.xml><?xml version="1.0" encoding="utf-8"?>
<worksheet xmlns="http://schemas.openxmlformats.org/spreadsheetml/2006/main" xmlns:r="http://schemas.openxmlformats.org/officeDocument/2006/relationships">
  <dimension ref="A1:G53"/>
  <sheetViews>
    <sheetView topLeftCell="A37" zoomScale="140" zoomScaleNormal="140" workbookViewId="0">
      <selection activeCell="A53" sqref="A53:G53"/>
    </sheetView>
  </sheetViews>
  <sheetFormatPr defaultRowHeight="15"/>
  <cols>
    <col min="1" max="1" width="6.140625" style="9" customWidth="1"/>
    <col min="2" max="2" width="25" style="9" customWidth="1"/>
    <col min="3" max="3" width="11.140625" style="9" customWidth="1"/>
    <col min="4" max="5" width="12.7109375" style="9" customWidth="1"/>
    <col min="6" max="6" width="12.7109375" style="53" customWidth="1"/>
    <col min="7" max="16384" width="9.140625" style="9"/>
  </cols>
  <sheetData>
    <row r="1" spans="1:7" ht="18.75">
      <c r="A1" s="291" t="s">
        <v>137</v>
      </c>
      <c r="B1" s="291"/>
      <c r="C1" s="291"/>
      <c r="D1" s="291"/>
      <c r="E1" s="291"/>
      <c r="F1" s="291"/>
      <c r="G1" s="291"/>
    </row>
    <row r="2" spans="1:7" ht="18.75">
      <c r="A2" s="58"/>
      <c r="B2" s="58"/>
      <c r="C2" s="58"/>
      <c r="D2" s="58"/>
      <c r="E2" s="58"/>
      <c r="F2" s="58"/>
      <c r="G2" s="58"/>
    </row>
    <row r="3" spans="1:7" ht="18.75">
      <c r="A3" s="76" t="str">
        <f>' Recepcionista 40 horas'!A1</f>
        <v>PREGÃO ELETRÔNICO</v>
      </c>
      <c r="B3" s="58"/>
      <c r="C3" s="58"/>
      <c r="D3" s="58"/>
      <c r="E3" s="58"/>
      <c r="F3" s="58"/>
      <c r="G3" s="58"/>
    </row>
    <row r="4" spans="1:7" ht="18.75">
      <c r="A4" s="76" t="str">
        <f>' Recepcionista 40 horas'!A2</f>
        <v>Processo nº 08520.005403/2019-04</v>
      </c>
      <c r="B4" s="58"/>
      <c r="C4" s="58"/>
      <c r="D4" s="58"/>
      <c r="E4" s="58"/>
      <c r="F4" s="58"/>
      <c r="G4" s="58"/>
    </row>
    <row r="6" spans="1:7">
      <c r="A6" s="292" t="s">
        <v>138</v>
      </c>
      <c r="B6" s="293"/>
      <c r="C6" s="293"/>
      <c r="D6" s="293"/>
      <c r="E6" s="293"/>
      <c r="F6" s="293"/>
      <c r="G6" s="294"/>
    </row>
    <row r="7" spans="1:7">
      <c r="A7" s="279" t="s">
        <v>139</v>
      </c>
      <c r="B7" s="280"/>
      <c r="C7" s="280"/>
      <c r="D7" s="280"/>
      <c r="E7" s="280"/>
      <c r="F7" s="280"/>
      <c r="G7" s="281"/>
    </row>
    <row r="8" spans="1:7">
      <c r="A8" s="279" t="s">
        <v>149</v>
      </c>
      <c r="B8" s="280"/>
      <c r="C8" s="280"/>
      <c r="D8" s="280"/>
      <c r="E8" s="280"/>
      <c r="F8" s="280"/>
      <c r="G8" s="281"/>
    </row>
    <row r="9" spans="1:7">
      <c r="A9" s="279" t="s">
        <v>150</v>
      </c>
      <c r="B9" s="280"/>
      <c r="C9" s="280"/>
      <c r="D9" s="280"/>
      <c r="E9" s="280"/>
      <c r="F9" s="280"/>
      <c r="G9" s="281"/>
    </row>
    <row r="10" spans="1:7">
      <c r="A10" s="279" t="s">
        <v>140</v>
      </c>
      <c r="B10" s="280"/>
      <c r="C10" s="280"/>
      <c r="D10" s="280"/>
      <c r="E10" s="280"/>
      <c r="F10" s="280"/>
      <c r="G10" s="281"/>
    </row>
    <row r="11" spans="1:7">
      <c r="A11" s="279" t="s">
        <v>141</v>
      </c>
      <c r="B11" s="280"/>
      <c r="C11" s="280"/>
      <c r="D11" s="280"/>
      <c r="E11" s="280"/>
      <c r="F11" s="280"/>
      <c r="G11" s="281"/>
    </row>
    <row r="12" spans="1:7">
      <c r="A12" s="279" t="s">
        <v>142</v>
      </c>
      <c r="B12" s="280"/>
      <c r="C12" s="280"/>
      <c r="D12" s="280"/>
      <c r="E12" s="280"/>
      <c r="F12" s="280"/>
      <c r="G12" s="281"/>
    </row>
    <row r="13" spans="1:7">
      <c r="A13" s="279" t="s">
        <v>143</v>
      </c>
      <c r="B13" s="280"/>
      <c r="C13" s="280"/>
      <c r="D13" s="280"/>
      <c r="E13" s="280"/>
      <c r="F13" s="280"/>
      <c r="G13" s="281"/>
    </row>
    <row r="14" spans="1:7">
      <c r="A14" s="279" t="s">
        <v>151</v>
      </c>
      <c r="B14" s="280"/>
      <c r="C14" s="280"/>
      <c r="D14" s="280"/>
      <c r="E14" s="280"/>
      <c r="F14" s="280"/>
      <c r="G14" s="281"/>
    </row>
    <row r="15" spans="1:7">
      <c r="A15" s="279"/>
      <c r="B15" s="280"/>
      <c r="C15" s="280"/>
      <c r="D15" s="280"/>
      <c r="E15" s="280"/>
      <c r="F15" s="280"/>
      <c r="G15" s="281"/>
    </row>
    <row r="16" spans="1:7">
      <c r="A16" s="279"/>
      <c r="B16" s="280"/>
      <c r="C16" s="280"/>
      <c r="D16" s="280"/>
      <c r="E16" s="280"/>
      <c r="F16" s="280"/>
      <c r="G16" s="281"/>
    </row>
    <row r="17" spans="1:7">
      <c r="A17" s="279" t="s">
        <v>144</v>
      </c>
      <c r="B17" s="280"/>
      <c r="C17" s="280"/>
      <c r="D17" s="280"/>
      <c r="E17" s="280"/>
      <c r="F17" s="280"/>
      <c r="G17" s="281"/>
    </row>
    <row r="18" spans="1:7">
      <c r="A18" s="295"/>
      <c r="B18" s="296"/>
      <c r="C18" s="296"/>
      <c r="D18" s="296"/>
      <c r="E18" s="296"/>
      <c r="F18" s="296"/>
      <c r="G18" s="297"/>
    </row>
    <row r="19" spans="1:7">
      <c r="A19" s="59"/>
      <c r="B19" s="60"/>
      <c r="C19" s="60"/>
      <c r="D19" s="60"/>
      <c r="E19" s="60"/>
      <c r="F19" s="55"/>
      <c r="G19" s="61"/>
    </row>
    <row r="20" spans="1:7">
      <c r="A20" s="62"/>
      <c r="B20" s="62"/>
      <c r="C20" s="62"/>
      <c r="D20" s="62"/>
      <c r="E20" s="62"/>
      <c r="F20" s="56"/>
      <c r="G20" s="62"/>
    </row>
    <row r="22" spans="1:7" ht="22.5">
      <c r="A22" s="47" t="s">
        <v>184</v>
      </c>
      <c r="B22" s="46" t="s">
        <v>180</v>
      </c>
      <c r="C22" s="47" t="s">
        <v>185</v>
      </c>
      <c r="D22" s="47" t="s">
        <v>183</v>
      </c>
      <c r="E22" s="47" t="s">
        <v>182</v>
      </c>
      <c r="F22" s="47" t="s">
        <v>181</v>
      </c>
    </row>
    <row r="23" spans="1:7">
      <c r="A23" s="127"/>
      <c r="B23" s="48"/>
      <c r="C23" s="129"/>
      <c r="D23" s="50"/>
      <c r="E23" s="49"/>
      <c r="F23" s="128"/>
    </row>
    <row r="24" spans="1:7">
      <c r="A24" s="127"/>
      <c r="B24" s="48"/>
      <c r="C24" s="129"/>
      <c r="D24" s="50"/>
      <c r="E24" s="49">
        <v>1</v>
      </c>
      <c r="F24" s="128">
        <v>1</v>
      </c>
    </row>
    <row r="25" spans="1:7" ht="15" customHeight="1">
      <c r="A25" s="127"/>
      <c r="B25" s="48"/>
      <c r="C25" s="129"/>
      <c r="D25" s="51"/>
      <c r="E25" s="49"/>
      <c r="F25" s="128"/>
    </row>
    <row r="26" spans="1:7">
      <c r="A26" s="127"/>
      <c r="B26" s="48"/>
      <c r="C26" s="129"/>
      <c r="D26" s="51"/>
      <c r="E26" s="49"/>
      <c r="F26" s="128"/>
    </row>
    <row r="27" spans="1:7" ht="15" customHeight="1">
      <c r="A27" s="127"/>
      <c r="B27" s="48"/>
      <c r="C27" s="129"/>
      <c r="D27" s="50"/>
      <c r="E27" s="49"/>
      <c r="F27" s="128"/>
    </row>
    <row r="28" spans="1:7">
      <c r="A28" s="127"/>
      <c r="B28" s="48"/>
      <c r="C28" s="129"/>
      <c r="D28" s="50"/>
      <c r="E28" s="49"/>
      <c r="F28" s="128"/>
    </row>
    <row r="29" spans="1:7" ht="15" customHeight="1">
      <c r="A29" s="127"/>
      <c r="B29" s="48"/>
      <c r="C29" s="129"/>
      <c r="D29" s="50"/>
      <c r="E29" s="49"/>
      <c r="F29" s="128"/>
    </row>
    <row r="30" spans="1:7">
      <c r="A30" s="127"/>
      <c r="B30" s="48"/>
      <c r="C30" s="129"/>
      <c r="D30" s="50"/>
      <c r="E30" s="49"/>
      <c r="F30" s="128"/>
    </row>
    <row r="31" spans="1:7">
      <c r="A31" s="289" t="s">
        <v>186</v>
      </c>
      <c r="B31" s="290"/>
      <c r="C31" s="130">
        <f>SUM(C23:C30)</f>
        <v>0</v>
      </c>
      <c r="D31" s="69"/>
      <c r="E31" s="52">
        <f>SUM(E23:E30)</f>
        <v>1</v>
      </c>
      <c r="F31" s="52">
        <f>SUM(F23:F30)</f>
        <v>1</v>
      </c>
    </row>
    <row r="32" spans="1:7">
      <c r="A32" s="63"/>
      <c r="B32" s="63"/>
      <c r="C32" s="63"/>
      <c r="D32" s="63"/>
      <c r="E32" s="63"/>
      <c r="F32" s="57"/>
    </row>
    <row r="34" spans="1:7" s="64" customFormat="1" ht="30" customHeight="1">
      <c r="A34" s="276" t="s">
        <v>152</v>
      </c>
      <c r="B34" s="277"/>
      <c r="C34" s="277"/>
      <c r="D34" s="277"/>
      <c r="E34" s="277"/>
      <c r="F34" s="277"/>
      <c r="G34" s="278"/>
    </row>
    <row r="35" spans="1:7">
      <c r="A35" s="65"/>
      <c r="B35" s="62"/>
      <c r="C35" s="62"/>
      <c r="D35" s="62"/>
      <c r="E35" s="62"/>
      <c r="F35" s="56"/>
      <c r="G35" s="66"/>
    </row>
    <row r="36" spans="1:7">
      <c r="A36" s="279" t="s">
        <v>145</v>
      </c>
      <c r="B36" s="280"/>
      <c r="C36" s="280"/>
      <c r="D36" s="280"/>
      <c r="E36" s="280"/>
      <c r="F36" s="280"/>
      <c r="G36" s="281"/>
    </row>
    <row r="37" spans="1:7">
      <c r="A37" s="282" t="s">
        <v>146</v>
      </c>
      <c r="B37" s="283"/>
      <c r="C37" s="283"/>
      <c r="D37" s="283"/>
      <c r="E37" s="283"/>
      <c r="F37" s="283"/>
      <c r="G37" s="284"/>
    </row>
    <row r="38" spans="1:7">
      <c r="A38" s="67"/>
      <c r="B38" s="67"/>
      <c r="C38" s="67"/>
      <c r="D38" s="67"/>
      <c r="E38" s="67"/>
      <c r="F38" s="67"/>
      <c r="G38" s="67"/>
    </row>
    <row r="40" spans="1:7">
      <c r="A40" s="288" t="s">
        <v>153</v>
      </c>
      <c r="B40" s="288"/>
      <c r="C40" s="288"/>
    </row>
    <row r="41" spans="1:7">
      <c r="A41" s="288" t="s">
        <v>147</v>
      </c>
      <c r="B41" s="288"/>
      <c r="C41" s="91" t="s">
        <v>154</v>
      </c>
    </row>
    <row r="42" spans="1:7">
      <c r="A42" s="288" t="s">
        <v>177</v>
      </c>
      <c r="B42" s="288"/>
      <c r="C42" s="131">
        <f>C31</f>
        <v>0</v>
      </c>
    </row>
    <row r="43" spans="1:7">
      <c r="A43" s="68"/>
      <c r="B43" s="68"/>
    </row>
    <row r="44" spans="1:7">
      <c r="B44" s="287"/>
      <c r="C44" s="287"/>
      <c r="D44" s="287"/>
      <c r="E44" s="287"/>
    </row>
    <row r="45" spans="1:7">
      <c r="A45" s="70" t="s">
        <v>148</v>
      </c>
      <c r="B45" s="71"/>
      <c r="C45" s="71"/>
      <c r="D45" s="71"/>
      <c r="E45" s="71"/>
      <c r="F45" s="72"/>
      <c r="G45" s="73"/>
    </row>
    <row r="46" spans="1:7">
      <c r="A46" s="65" t="s">
        <v>156</v>
      </c>
      <c r="B46" s="62"/>
      <c r="C46" s="62"/>
      <c r="D46" s="62"/>
      <c r="E46" s="62"/>
      <c r="F46" s="56"/>
      <c r="G46" s="66"/>
    </row>
    <row r="47" spans="1:7">
      <c r="A47" s="59"/>
      <c r="B47" s="60"/>
      <c r="C47" s="60"/>
      <c r="D47" s="60"/>
      <c r="E47" s="60"/>
      <c r="F47" s="55"/>
      <c r="G47" s="61"/>
    </row>
    <row r="48" spans="1:7">
      <c r="A48" s="62"/>
      <c r="B48" s="62"/>
      <c r="C48" s="62"/>
      <c r="D48" s="62"/>
      <c r="E48" s="62"/>
      <c r="F48" s="56"/>
      <c r="G48" s="62"/>
    </row>
    <row r="50" spans="1:7">
      <c r="A50" s="286" t="s">
        <v>155</v>
      </c>
      <c r="B50" s="286"/>
      <c r="C50" s="286"/>
      <c r="D50" s="286"/>
      <c r="E50" s="286"/>
      <c r="F50" s="286"/>
      <c r="G50" s="286"/>
    </row>
    <row r="53" spans="1:7">
      <c r="A53" s="285" t="s">
        <v>308</v>
      </c>
      <c r="B53" s="285"/>
      <c r="C53" s="285"/>
      <c r="D53" s="285"/>
      <c r="E53" s="285"/>
      <c r="F53" s="285"/>
      <c r="G53" s="285"/>
    </row>
  </sheetData>
  <mergeCells count="24">
    <mergeCell ref="A31:B31"/>
    <mergeCell ref="A1:G1"/>
    <mergeCell ref="A6:G6"/>
    <mergeCell ref="A7:G7"/>
    <mergeCell ref="A8:G8"/>
    <mergeCell ref="A9:G9"/>
    <mergeCell ref="A10:G10"/>
    <mergeCell ref="A11:G11"/>
    <mergeCell ref="A12:G12"/>
    <mergeCell ref="A13:G13"/>
    <mergeCell ref="A18:G18"/>
    <mergeCell ref="A17:G17"/>
    <mergeCell ref="A16:G16"/>
    <mergeCell ref="A15:G15"/>
    <mergeCell ref="A14:G14"/>
    <mergeCell ref="A34:G34"/>
    <mergeCell ref="A36:G36"/>
    <mergeCell ref="A37:G37"/>
    <mergeCell ref="A53:G53"/>
    <mergeCell ref="A50:G50"/>
    <mergeCell ref="B44:E44"/>
    <mergeCell ref="A40:C40"/>
    <mergeCell ref="A41:B41"/>
    <mergeCell ref="A42:B4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2</vt:i4>
      </vt:variant>
    </vt:vector>
  </HeadingPairs>
  <TitlesOfParts>
    <vt:vector size="12" baseType="lpstr">
      <vt:lpstr> Recepcionista 40 horas</vt:lpstr>
      <vt:lpstr>Auxiliar de Secretaria 40 horas</vt:lpstr>
      <vt:lpstr>Auxiliar de Secretaria 40 hora </vt:lpstr>
      <vt:lpstr>Auxiliar d eSecretaria 30 horas</vt:lpstr>
      <vt:lpstr>Auxiliar de Secretaria 30 horas</vt:lpstr>
      <vt:lpstr>Motorista Auxiliar 40 horas</vt:lpstr>
      <vt:lpstr>Uniformes</vt:lpstr>
      <vt:lpstr>Resumo-Custo </vt:lpstr>
      <vt:lpstr>Proposta</vt:lpstr>
      <vt:lpstr>Planilha em Branco do Licitante</vt:lpstr>
      <vt:lpstr>' Recepcionista 40 horas'!Area_de_impressao</vt:lpstr>
      <vt:lpstr>Proposta!Area_de_impressao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dailza.dvs</cp:lastModifiedBy>
  <cp:lastPrinted>2019-09-03T13:09:06Z</cp:lastPrinted>
  <dcterms:created xsi:type="dcterms:W3CDTF">2018-01-23T19:35:16Z</dcterms:created>
  <dcterms:modified xsi:type="dcterms:W3CDTF">2019-10-24T15:05:05Z</dcterms:modified>
</cp:coreProperties>
</file>